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8915" windowHeight="11700" activeTab="0"/>
  </bookViews>
  <sheets>
    <sheet name="Imm-Dati" sheetId="1" r:id="rId1"/>
    <sheet name="Rich-Utenti" sheetId="2" r:id="rId2"/>
    <sheet name="Dati_Generali" sheetId="3" state="hidden" r:id="rId3"/>
    <sheet name="CALCOLI" sheetId="4" state="hidden" r:id="rId4"/>
    <sheet name="MODELLO" sheetId="5" state="hidden" r:id="rId5"/>
    <sheet name="Foglio4" sheetId="6" state="hidden" r:id="rId6"/>
    <sheet name="Foglio5" sheetId="7" state="hidden" r:id="rId7"/>
  </sheets>
  <definedNames>
    <definedName name="_xlnm.Print_Area" localSheetId="0">'Imm-Dati'!$B$2:$H$61</definedName>
    <definedName name="_xlnm.Print_Area" localSheetId="1">'Rich-Utenti'!$B$1:$I$55</definedName>
  </definedNames>
  <calcPr fullCalcOnLoad="1"/>
</workbook>
</file>

<file path=xl/comments1.xml><?xml version="1.0" encoding="utf-8"?>
<comments xmlns="http://schemas.openxmlformats.org/spreadsheetml/2006/main">
  <authors>
    <author>Piergio</author>
  </authors>
  <commentList>
    <comment ref="D6" authorId="0">
      <text>
        <r>
          <rPr>
            <b/>
            <sz val="9"/>
            <rFont val="Tahoma"/>
            <family val="2"/>
          </rPr>
          <t xml:space="preserve">DEVE CORRISPONDERE AL TITOLARE DELL'UTENZA : (COGNOME E NOME):
</t>
        </r>
      </text>
    </comment>
    <comment ref="D5" authorId="0">
      <text>
        <r>
          <rPr>
            <b/>
            <sz val="9"/>
            <rFont val="Tahoma"/>
            <family val="2"/>
          </rPr>
          <t>ANNO PER CUI SI RICHIEDE L'GEVOLAZIONE DI PAGAMENTO:</t>
        </r>
      </text>
    </comment>
    <comment ref="F5" authorId="0">
      <text>
        <r>
          <rPr>
            <b/>
            <sz val="9"/>
            <rFont val="Tahoma"/>
            <family val="2"/>
          </rPr>
          <t>N° CONTRATTO o CODICE UTENTE: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CODICE FISCALE:
CODICE FISCALE: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COMPLETO INDIRIZZO DI RESIDENZA (VIA, N°, LOC, CAP, COMUNE, PROV)
</t>
        </r>
      </text>
    </comment>
    <comment ref="F8" authorId="0">
      <text>
        <r>
          <rPr>
            <b/>
            <sz val="9"/>
            <rFont val="Tahoma"/>
            <family val="2"/>
          </rPr>
          <t xml:space="preserve">RECAPITO TELEFONICO </t>
        </r>
        <r>
          <rPr>
            <i/>
            <sz val="9"/>
            <rFont val="Tahoma"/>
            <family val="2"/>
          </rPr>
          <t>(facoltativo)</t>
        </r>
        <r>
          <rPr>
            <b/>
            <sz val="9"/>
            <rFont val="Tahoma"/>
            <family val="2"/>
          </rPr>
          <t xml:space="preserve">:
</t>
        </r>
      </text>
    </comment>
    <comment ref="F4" authorId="0">
      <text>
        <r>
          <rPr>
            <b/>
            <sz val="9"/>
            <rFont val="Tahoma"/>
            <family val="2"/>
          </rPr>
          <t>INSERIRE IL REDDITO ISE COME DA DICHIARAZIONE DA ALLEGARE ALLA RICHIESTA, DA PRESENTARSI PRESSO L'UFFICIO TRIBUTI COMUNALE, COMPILATA PRESSO GLI ORGANISMI AUTORIZZATI (INPS, CAF, …):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NUMERO DEI COMPONENTI IL NUCLEO FAMILIARE COME RISULTANTI DALLA DICHIARAZIONE ISE: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<sst xmlns="http://schemas.openxmlformats.org/spreadsheetml/2006/main" count="264" uniqueCount="213">
  <si>
    <t>3° COMPONENTE</t>
  </si>
  <si>
    <t>(figlio o affidato o altra persona)</t>
  </si>
  <si>
    <t>4° COMPONENTE</t>
  </si>
  <si>
    <t>5° COMPONENTE</t>
  </si>
  <si>
    <t xml:space="preserve">* </t>
  </si>
  <si>
    <t xml:space="preserve"> dichiarante (1 componente):</t>
  </si>
  <si>
    <t>CONDIZIONE LAVORATIVA PROFESSIONALE DEI GENITORI:</t>
  </si>
  <si>
    <t>Note &amp; Parametri:</t>
  </si>
  <si>
    <t>Reddito ISE nucleo familiare dell'utente:</t>
  </si>
  <si>
    <t>% rid.</t>
  </si>
  <si>
    <t>Numero totale dei componenti il nucleo familiare dell'utente:</t>
  </si>
  <si>
    <t xml:space="preserve">L' UTENTE HA DIRITTO ALLA RIDUZIONE DEL </t>
  </si>
  <si>
    <t xml:space="preserve">L' UTENTE HA DIRITTO ALLA RIDUZIONE  </t>
  </si>
  <si>
    <t>N°  PENSIONATI:</t>
  </si>
  <si>
    <t>Punteggio complessivo - - - - - -  - - - - - - -&gt;</t>
  </si>
  <si>
    <t xml:space="preserve"> con due adulti presenti</t>
  </si>
  <si>
    <t xml:space="preserve"> in nucleo mono genitoriale</t>
  </si>
  <si>
    <t xml:space="preserve"> a carico &lt;  26 anni</t>
  </si>
  <si>
    <t xml:space="preserve"> non  a carico o persona &gt;=  26 anni</t>
  </si>
  <si>
    <t>Dipendenti</t>
  </si>
  <si>
    <t>Autonomi</t>
  </si>
  <si>
    <t>&gt;= 65  e &lt; 75 anni</t>
  </si>
  <si>
    <t>&gt;=  75 anni</t>
  </si>
  <si>
    <t>&gt;= 67%   e &lt;  74%</t>
  </si>
  <si>
    <t>&gt;= 74%   e &lt;= 100%</t>
  </si>
  <si>
    <t>Disabili con indennità accompag.to</t>
  </si>
  <si>
    <t>Minore disabile &gt;= 67%   e &lt;= 100%</t>
  </si>
  <si>
    <t>Nucleo familiare con affid.to in corso</t>
  </si>
  <si>
    <t>Pensionati &lt; 65 anni</t>
  </si>
  <si>
    <t>AL</t>
  </si>
  <si>
    <t>COMUNE DI BORGO A MOZZANO</t>
  </si>
  <si>
    <t>Ufficio Tributi</t>
  </si>
  <si>
    <t>Via Umberto, I</t>
  </si>
  <si>
    <t>55023 - BORGO A MOZZANO (LU)</t>
  </si>
  <si>
    <t>percentuale esenzione/riduzione spettante a fine:</t>
  </si>
  <si>
    <t>Anno T.I.A.:</t>
  </si>
  <si>
    <t>Indirizzo:</t>
  </si>
  <si>
    <t>Cod. Fiscale:</t>
  </si>
  <si>
    <t>N.Contr/Utente:</t>
  </si>
  <si>
    <t>* Monogenitoriale:</t>
  </si>
  <si>
    <t>* 2  Genitori ma 1 solo lavoratore:</t>
  </si>
  <si>
    <t xml:space="preserve">N°  PENSIONATI: </t>
  </si>
  <si>
    <t>N°  DISABILI:</t>
  </si>
  <si>
    <t xml:space="preserve">N°  DISABILI: </t>
  </si>
  <si>
    <t xml:space="preserve">2° CONIUGE </t>
  </si>
  <si>
    <t xml:space="preserve">1° DICHIARANTE </t>
  </si>
  <si>
    <t>(o  2°  componente)</t>
  </si>
  <si>
    <t>(o  1°  componente)</t>
  </si>
  <si>
    <t>DICHIARANTE (1° COMPONENTE)</t>
  </si>
  <si>
    <t>Coeff.</t>
  </si>
  <si>
    <t xml:space="preserve">PRESENZA DI DISABILITA' O DI AFFIDI ETERO FAMILIARI: </t>
  </si>
  <si>
    <t>………………………………………………………………….</t>
  </si>
  <si>
    <t>ALLEGATI:</t>
  </si>
  <si>
    <t>"Situazione Economica Equivalente":</t>
  </si>
  <si>
    <t>N  componenti: CALCOLATO &lt;-&gt; DICHIARATO:</t>
  </si>
  <si>
    <t>Inserire nelle celle color verde (a lato)  i dati come richiesti nelle note dei singoli campi ---&gt;</t>
  </si>
  <si>
    <t>Inserire nelle celle sottostanti, di color verde,  il  numero dei componenti a fronte di ciascuna tipologia    che riguarda il       proprio nucleo familiare:</t>
  </si>
  <si>
    <t xml:space="preserve">* CALCOLO QUOZIENTE FAMILIARE  -  SITUAZIONE ECONOMICA EQUIVALENTE  SU BASE REDDITO ISE  -  RIDUZIONI %  T.I.A. *  </t>
  </si>
  <si>
    <t>Rec. Telefonico:</t>
  </si>
  <si>
    <t>Dichiarante:</t>
  </si>
  <si>
    <t>N° Componenti:</t>
  </si>
  <si>
    <t>Reddito ISE:</t>
  </si>
  <si>
    <t xml:space="preserve">  Situazione Economica Equivalente  </t>
  </si>
  <si>
    <t>(= reddito ISE : quoziente familiare)</t>
  </si>
  <si>
    <t>* 2 Genitori che lavorano o pensionati &lt; 65:</t>
  </si>
  <si>
    <t>N° AFFIDATI ETERO FAMILIARI:</t>
  </si>
  <si>
    <t>COMPONENTI DEL NUCLEO FAMILIARE:</t>
  </si>
  <si>
    <t>Note</t>
  </si>
  <si>
    <t xml:space="preserve">                 IL RICHIEDENTE</t>
  </si>
  <si>
    <t>Borgo a Mozzano, li</t>
  </si>
  <si>
    <t>Copia documento di identità del richiedente</t>
  </si>
  <si>
    <t>Informativa ai sensi dell'art. 13 D.Lgs n. 196/2003: i dati sopra riportati sono prescritti dalle disposizioni vigenti ai fini del procedimento per il quale sono richiesti e verranno utilizzati esclusivamente per tale scopo.</t>
  </si>
  <si>
    <t>ESERCIZIO DI RIFERIMENTO:</t>
  </si>
  <si>
    <t>*</t>
  </si>
  <si>
    <t>ESECUZIONE CALCOLI</t>
  </si>
  <si>
    <t>a</t>
  </si>
  <si>
    <t>reddito complessivo nucleo familiare</t>
  </si>
  <si>
    <t>b</t>
  </si>
  <si>
    <t>detrazione per affitto</t>
  </si>
  <si>
    <t>importo affitto max 5164,57 euro</t>
  </si>
  <si>
    <t>c</t>
  </si>
  <si>
    <t>patrimonio mobiliare</t>
  </si>
  <si>
    <t>d</t>
  </si>
  <si>
    <t>reddito figurativo patrimonio mobiliare</t>
  </si>
  <si>
    <t>mobil. Per 4,32% (comunicato minist. Tesoro per 2009; G.U. n. 5 del 8.1.2010)</t>
  </si>
  <si>
    <t>e</t>
  </si>
  <si>
    <t>f</t>
  </si>
  <si>
    <t>patrimonio immobiliare: ab. Residenza</t>
  </si>
  <si>
    <t>g</t>
  </si>
  <si>
    <t>importo mutuo residuo</t>
  </si>
  <si>
    <t>mutuo su ab. Residenza</t>
  </si>
  <si>
    <t>h</t>
  </si>
  <si>
    <t>valore patrimonio meno mutuo residuo</t>
  </si>
  <si>
    <t>f-g (fino a concorrenza)</t>
  </si>
  <si>
    <t>i</t>
  </si>
  <si>
    <t>valore patrimonio meno detrazione 100m</t>
  </si>
  <si>
    <t>f-51.645,69 fino a concorrenza</t>
  </si>
  <si>
    <t>l</t>
  </si>
  <si>
    <t>valore più conveniente tra i due</t>
  </si>
  <si>
    <t>m1</t>
  </si>
  <si>
    <t>altro immobile 1 - valore</t>
  </si>
  <si>
    <t>altro immobile 1 - mutuo residuo</t>
  </si>
  <si>
    <t>altro immobile 1 - concorrenza a 0</t>
  </si>
  <si>
    <t>controlla che il mutuo residuo non sia superiore al valore dell'immobile</t>
  </si>
  <si>
    <t>m2</t>
  </si>
  <si>
    <t>altro immobile 2 - valore</t>
  </si>
  <si>
    <t>altro immobile 2 - mutuo residuo</t>
  </si>
  <si>
    <t>altro immobile 2 - concorrenza a 0</t>
  </si>
  <si>
    <t>m3</t>
  </si>
  <si>
    <t>altro immobile 3 - valore</t>
  </si>
  <si>
    <t>altro immobile 3 - mutuo residuo</t>
  </si>
  <si>
    <t>altro immobile 3 - concorrenza a 0</t>
  </si>
  <si>
    <t>m4</t>
  </si>
  <si>
    <t>altro immobile 4 - valore</t>
  </si>
  <si>
    <t>altro immobile 4 - mutuo residuo</t>
  </si>
  <si>
    <t>altro immobile 4 - concorrenza a 0</t>
  </si>
  <si>
    <t>mT</t>
  </si>
  <si>
    <t>altri immobili: TOTALE VALORI</t>
  </si>
  <si>
    <t>mM</t>
  </si>
  <si>
    <t>altri immobili: TOTALE MUTUI (concorrenza)</t>
  </si>
  <si>
    <t>o</t>
  </si>
  <si>
    <t>patrimonio mobiliare meno franchigia</t>
  </si>
  <si>
    <t>c-15.493,71</t>
  </si>
  <si>
    <t>p</t>
  </si>
  <si>
    <t>somma patrimonio mob+immob</t>
  </si>
  <si>
    <t>l+mT-mM+o</t>
  </si>
  <si>
    <t>q</t>
  </si>
  <si>
    <t>partecipazione al 20%</t>
  </si>
  <si>
    <t>r</t>
  </si>
  <si>
    <t>somma reddito patrimonio detrazioni</t>
  </si>
  <si>
    <t>a+b+d+o</t>
  </si>
  <si>
    <t>s</t>
  </si>
  <si>
    <t>parametro divisore</t>
  </si>
  <si>
    <t>t</t>
  </si>
  <si>
    <t>isee</t>
  </si>
  <si>
    <t>p/q</t>
  </si>
  <si>
    <t>descrizione</t>
  </si>
  <si>
    <t>valore</t>
  </si>
  <si>
    <t>parametro</t>
  </si>
  <si>
    <t>Nucleo familiare</t>
  </si>
  <si>
    <t>handicappati</t>
  </si>
  <si>
    <t>1 solo gen + figli minori</t>
  </si>
  <si>
    <t>abitazione</t>
  </si>
  <si>
    <t>2 lavorano + minori</t>
  </si>
  <si>
    <t>scelta</t>
  </si>
  <si>
    <t>detrazione</t>
  </si>
  <si>
    <t>scala di equivalenza</t>
  </si>
  <si>
    <t>serie per inizializzazione caselle di controllo</t>
  </si>
  <si>
    <t>I.S.E.E. INDICATORE DELLA SITUAZIONE ECONOMICA EQUIVALENTE</t>
  </si>
  <si>
    <t>prospetto calcolo indice</t>
  </si>
  <si>
    <t>a) Nucleo familiare</t>
  </si>
  <si>
    <t>a1</t>
  </si>
  <si>
    <t>numero componenti nucleo</t>
  </si>
  <si>
    <t>a2</t>
  </si>
  <si>
    <t>di cui con handicap</t>
  </si>
  <si>
    <t>a3</t>
  </si>
  <si>
    <t>presenza di figli minori e un solo genitore</t>
  </si>
  <si>
    <t>a4</t>
  </si>
  <si>
    <t>lavorano entrambi i genitori e</t>
  </si>
  <si>
    <t>vi sono figli minori</t>
  </si>
  <si>
    <t>a5</t>
  </si>
  <si>
    <t>Totale parametro divisore ISEE</t>
  </si>
  <si>
    <t>b) Reddito</t>
  </si>
  <si>
    <t>b1</t>
  </si>
  <si>
    <t>Totale reddito nucleo familiare</t>
  </si>
  <si>
    <t>b2</t>
  </si>
  <si>
    <t>Detrazione importo affitto</t>
  </si>
  <si>
    <t>b3</t>
  </si>
  <si>
    <t>Reddito figurativo patrimonio mobiliare</t>
  </si>
  <si>
    <t>c) Patrimonio immobiliare</t>
  </si>
  <si>
    <t>c1</t>
  </si>
  <si>
    <t>Abitazione di residenza in proprietà</t>
  </si>
  <si>
    <t>c2</t>
  </si>
  <si>
    <t>Importo mutuo residuo</t>
  </si>
  <si>
    <t>c3</t>
  </si>
  <si>
    <t>Valore meno mutuo residuo</t>
  </si>
  <si>
    <t>c4</t>
  </si>
  <si>
    <t>Valore meno franchigia 51.645,69 €</t>
  </si>
  <si>
    <t>c5</t>
  </si>
  <si>
    <t>Valore più favorevole tra i due</t>
  </si>
  <si>
    <t>c6</t>
  </si>
  <si>
    <t>Altre proprietà immobiliari VALORE</t>
  </si>
  <si>
    <t>c7</t>
  </si>
  <si>
    <t>Altre proprietà immobiliari mutuo residuo</t>
  </si>
  <si>
    <t>d) Patrimonio mobiliare</t>
  </si>
  <si>
    <t>d1</t>
  </si>
  <si>
    <t>Patrimonio mobiliare</t>
  </si>
  <si>
    <t>d2</t>
  </si>
  <si>
    <t>Patrimonio meno franchigia € 15.493,71</t>
  </si>
  <si>
    <t>d3</t>
  </si>
  <si>
    <t>Rendimento figurativo 4,75%</t>
  </si>
  <si>
    <t>e) Abitazione</t>
  </si>
  <si>
    <t>e1</t>
  </si>
  <si>
    <t>Detrazione importo affitto (max 5164,57)</t>
  </si>
  <si>
    <t>Base di calcolo per ISEE</t>
  </si>
  <si>
    <t>Reddito</t>
  </si>
  <si>
    <t>Patrimonio immobiliare</t>
  </si>
  <si>
    <t>Patrimonio immobiliare + mobiliare</t>
  </si>
  <si>
    <t>20% della somma</t>
  </si>
  <si>
    <t>Reddito + 20% patrimonio</t>
  </si>
  <si>
    <t>Parametro divisore</t>
  </si>
  <si>
    <t>Valore ISEE</t>
  </si>
  <si>
    <t>Reddito di  riferimento per accertare il diritto o meno alle riduzioni:</t>
  </si>
  <si>
    <t>DATA ENTRO CUI  PRESENTARE LA RICHIESTA PER T.I.A.:</t>
  </si>
  <si>
    <t>REDDITO DI RIFERIMENTO PER L'ESENZIONE T.I.A.:</t>
  </si>
  <si>
    <t>REDDITO DI RIFERIMENTO PER LA RIDUZIONE T.I.A.:</t>
  </si>
  <si>
    <t>= Pens. INPS  per ultra 70 anni integrata al minimo - anno 2011</t>
  </si>
  <si>
    <t xml:space="preserve">     L'Amministrazione comunale non assume alcuna responsabilità circa il non corretto utilizzo dell'applicativo, nonché, in merito all'esattezza dei dati espressi, la cui verifica è in ogni caso di competenza del richiedente.</t>
  </si>
  <si>
    <t>Applicabile solo alle famiglie con figli conviventi.</t>
  </si>
  <si>
    <t>6°  ed ALTRI COMPONENTI</t>
  </si>
  <si>
    <t>(inserire N* totale dei componenti successivi al 5°)</t>
  </si>
  <si>
    <t>DELIBERA RIFERIMENTO:</t>
  </si>
  <si>
    <t>delibera GC n. 21 del 24/03/2011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</si>
</sst>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0.0"/>
    <numFmt numFmtId="166" formatCode="0.000"/>
    <numFmt numFmtId="167" formatCode="_-* #,##0.0000_-;\-* #,##0.0000_-;_-* &quot;-&quot;??_-;_-@_-"/>
    <numFmt numFmtId="168" formatCode="_-* #,##0.0_-;\-* #,##0.0_-;_-* &quot;-&quot;??_-;_-@_-"/>
    <numFmt numFmtId="169" formatCode="_-* #,##0_-;\-* #,##0_-;_-* &quot;-&quot;??_-;_-@_-"/>
    <numFmt numFmtId="170" formatCode="_-[$€-2]\ * #,##0_-;\-[$€-2]\ * #,##0_-;_-[$€-2]\ * &quot;-&quot;_-;_-@_-"/>
    <numFmt numFmtId="171" formatCode="[$€-2]\ #,##0.00;\-[$€-2]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22"/>
      <name val="Calibri"/>
      <family val="2"/>
    </font>
    <font>
      <sz val="14"/>
      <color indexed="62"/>
      <name val="Calibri"/>
      <family val="2"/>
    </font>
    <font>
      <b/>
      <sz val="14"/>
      <color indexed="62"/>
      <name val="Calibri"/>
      <family val="2"/>
    </font>
    <font>
      <b/>
      <sz val="13"/>
      <color indexed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18"/>
      <name val="Calibri"/>
      <family val="2"/>
    </font>
    <font>
      <b/>
      <sz val="18"/>
      <color indexed="10"/>
      <name val="Calibri"/>
      <family val="2"/>
    </font>
    <font>
      <sz val="11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41"/>
      <name val="Calibri"/>
      <family val="2"/>
    </font>
    <font>
      <sz val="11"/>
      <color indexed="23"/>
      <name val="Calibri"/>
      <family val="2"/>
    </font>
    <font>
      <b/>
      <sz val="13"/>
      <name val="Calibri"/>
      <family val="2"/>
    </font>
    <font>
      <sz val="11"/>
      <color indexed="12"/>
      <name val="Calibri"/>
      <family val="2"/>
    </font>
    <font>
      <sz val="14"/>
      <name val="Calibri"/>
      <family val="2"/>
    </font>
    <font>
      <sz val="11"/>
      <color indexed="17"/>
      <name val="Calibri"/>
      <family val="2"/>
    </font>
    <font>
      <sz val="12"/>
      <color indexed="62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b/>
      <sz val="14"/>
      <color indexed="49"/>
      <name val="Calibri"/>
      <family val="2"/>
    </font>
    <font>
      <b/>
      <sz val="14"/>
      <color indexed="22"/>
      <name val="Calibri"/>
      <family val="2"/>
    </font>
    <font>
      <u val="single"/>
      <sz val="16"/>
      <color indexed="8"/>
      <name val="Calibri"/>
      <family val="2"/>
    </font>
    <font>
      <i/>
      <sz val="10"/>
      <color indexed="44"/>
      <name val="Calibri"/>
      <family val="2"/>
    </font>
    <font>
      <i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44"/>
      <name val="Calibri"/>
      <family val="2"/>
    </font>
    <font>
      <sz val="12"/>
      <color indexed="52"/>
      <name val="Calibri"/>
      <family val="2"/>
    </font>
    <font>
      <b/>
      <sz val="13"/>
      <color indexed="8"/>
      <name val="Calibri"/>
      <family val="2"/>
    </font>
    <font>
      <i/>
      <sz val="9"/>
      <name val="Tahoma"/>
      <family val="2"/>
    </font>
    <font>
      <sz val="16"/>
      <color indexed="10"/>
      <name val="Calibri"/>
      <family val="2"/>
    </font>
    <font>
      <sz val="14"/>
      <color indexed="10"/>
      <name val="Calibri"/>
      <family val="2"/>
    </font>
    <font>
      <b/>
      <u val="double"/>
      <sz val="12"/>
      <color indexed="60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8"/>
      <name val="Calibri"/>
      <family val="2"/>
    </font>
    <font>
      <sz val="16"/>
      <color indexed="62"/>
      <name val="Calibri"/>
      <family val="2"/>
    </font>
    <font>
      <sz val="18"/>
      <color indexed="8"/>
      <name val="Calibri"/>
      <family val="2"/>
    </font>
    <font>
      <b/>
      <sz val="16"/>
      <color indexed="10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61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0" borderId="2" applyNumberFormat="0" applyFill="0" applyAlignment="0" applyProtection="0"/>
    <xf numFmtId="0" fontId="83" fillId="21" borderId="3" applyNumberFormat="0" applyAlignment="0" applyProtection="0"/>
    <xf numFmtId="0" fontId="2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85" fillId="29" borderId="0" applyNumberFormat="0" applyBorder="0" applyAlignment="0" applyProtection="0"/>
    <xf numFmtId="0" fontId="62" fillId="0" borderId="0">
      <alignment/>
      <protection/>
    </xf>
    <xf numFmtId="0" fontId="1" fillId="30" borderId="4" applyNumberFormat="0" applyFont="0" applyAlignment="0" applyProtection="0"/>
    <xf numFmtId="0" fontId="86" fillId="20" borderId="5" applyNumberFormat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62" fillId="0" borderId="0" applyFont="0" applyFill="0" applyBorder="0" applyAlignment="0" applyProtection="0"/>
  </cellStyleXfs>
  <cellXfs count="42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1" fillId="0" borderId="0" xfId="45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64" fontId="1" fillId="33" borderId="0" xfId="45" applyNumberFormat="1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1" fillId="35" borderId="1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11" fillId="36" borderId="11" xfId="0" applyFont="1" applyFill="1" applyBorder="1" applyAlignment="1" applyProtection="1">
      <alignment horizontal="center"/>
      <protection/>
    </xf>
    <xf numFmtId="0" fontId="13" fillId="36" borderId="0" xfId="0" applyFont="1" applyFill="1" applyBorder="1" applyAlignment="1" applyProtection="1">
      <alignment/>
      <protection/>
    </xf>
    <xf numFmtId="0" fontId="11" fillId="36" borderId="12" xfId="0" applyFont="1" applyFill="1" applyBorder="1" applyAlignment="1" applyProtection="1">
      <alignment horizontal="center"/>
      <protection/>
    </xf>
    <xf numFmtId="0" fontId="14" fillId="4" borderId="13" xfId="17" applyFont="1" applyBorder="1" applyAlignment="1" applyProtection="1" quotePrefix="1">
      <alignment horizontal="right"/>
      <protection/>
    </xf>
    <xf numFmtId="0" fontId="14" fillId="4" borderId="14" xfId="17" applyFont="1" applyBorder="1" applyAlignment="1" applyProtection="1" quotePrefix="1">
      <alignment horizontal="right"/>
      <protection/>
    </xf>
    <xf numFmtId="0" fontId="14" fillId="7" borderId="15" xfId="20" applyFont="1" applyBorder="1" applyAlignment="1" applyProtection="1" quotePrefix="1">
      <alignment horizontal="right"/>
      <protection/>
    </xf>
    <xf numFmtId="0" fontId="14" fillId="4" borderId="16" xfId="17" applyFont="1" applyBorder="1" applyAlignment="1" applyProtection="1" quotePrefix="1">
      <alignment horizontal="right"/>
      <protection/>
    </xf>
    <xf numFmtId="0" fontId="14" fillId="7" borderId="17" xfId="20" applyFont="1" applyBorder="1" applyAlignment="1" applyProtection="1" quotePrefix="1">
      <alignment horizontal="right"/>
      <protection/>
    </xf>
    <xf numFmtId="0" fontId="14" fillId="7" borderId="18" xfId="20" applyFont="1" applyBorder="1" applyAlignment="1" applyProtection="1" quotePrefix="1">
      <alignment horizontal="right"/>
      <protection/>
    </xf>
    <xf numFmtId="0" fontId="11" fillId="4" borderId="19" xfId="17" applyFont="1" applyBorder="1" applyAlignment="1" applyProtection="1">
      <alignment/>
      <protection/>
    </xf>
    <xf numFmtId="0" fontId="11" fillId="4" borderId="20" xfId="17" applyFont="1" applyBorder="1" applyAlignment="1" applyProtection="1">
      <alignment/>
      <protection/>
    </xf>
    <xf numFmtId="0" fontId="11" fillId="7" borderId="21" xfId="20" applyFont="1" applyBorder="1" applyAlignment="1" applyProtection="1">
      <alignment/>
      <protection/>
    </xf>
    <xf numFmtId="0" fontId="11" fillId="4" borderId="22" xfId="17" applyFont="1" applyBorder="1" applyAlignment="1" applyProtection="1">
      <alignment/>
      <protection/>
    </xf>
    <xf numFmtId="0" fontId="11" fillId="7" borderId="0" xfId="20" applyFont="1" applyBorder="1" applyAlignment="1" applyProtection="1">
      <alignment/>
      <protection/>
    </xf>
    <xf numFmtId="0" fontId="11" fillId="7" borderId="23" xfId="20" applyFont="1" applyBorder="1" applyAlignment="1" applyProtection="1">
      <alignment/>
      <protection/>
    </xf>
    <xf numFmtId="0" fontId="15" fillId="4" borderId="19" xfId="17" applyFont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/>
      <protection/>
    </xf>
    <xf numFmtId="0" fontId="6" fillId="34" borderId="24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3" borderId="0" xfId="19" applyFill="1" applyAlignment="1" applyProtection="1">
      <alignment/>
      <protection/>
    </xf>
    <xf numFmtId="164" fontId="0" fillId="33" borderId="0" xfId="25" applyNumberFormat="1" applyFill="1" applyAlignment="1" applyProtection="1">
      <alignment/>
      <protection/>
    </xf>
    <xf numFmtId="0" fontId="0" fillId="6" borderId="25" xfId="19" applyBorder="1" applyAlignment="1" applyProtection="1" quotePrefix="1">
      <alignment/>
      <protection/>
    </xf>
    <xf numFmtId="0" fontId="0" fillId="6" borderId="15" xfId="19" applyBorder="1" applyAlignment="1" applyProtection="1">
      <alignment/>
      <protection/>
    </xf>
    <xf numFmtId="0" fontId="0" fillId="6" borderId="26" xfId="19" applyBorder="1" applyAlignment="1" applyProtection="1">
      <alignment/>
      <protection/>
    </xf>
    <xf numFmtId="0" fontId="0" fillId="6" borderId="17" xfId="19" applyBorder="1" applyAlignment="1" applyProtection="1">
      <alignment/>
      <protection/>
    </xf>
    <xf numFmtId="0" fontId="0" fillId="6" borderId="27" xfId="19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center"/>
      <protection/>
    </xf>
    <xf numFmtId="164" fontId="0" fillId="12" borderId="28" xfId="25" applyNumberFormat="1" applyBorder="1" applyAlignment="1" applyProtection="1">
      <alignment/>
      <protection/>
    </xf>
    <xf numFmtId="164" fontId="0" fillId="12" borderId="29" xfId="25" applyNumberFormat="1" applyBorder="1" applyAlignment="1" applyProtection="1">
      <alignment/>
      <protection/>
    </xf>
    <xf numFmtId="164" fontId="0" fillId="12" borderId="30" xfId="25" applyNumberFormat="1" applyBorder="1" applyAlignment="1" applyProtection="1">
      <alignment/>
      <protection/>
    </xf>
    <xf numFmtId="164" fontId="0" fillId="12" borderId="31" xfId="25" applyNumberFormat="1" applyBorder="1" applyAlignment="1" applyProtection="1">
      <alignment/>
      <protection/>
    </xf>
    <xf numFmtId="164" fontId="0" fillId="12" borderId="32" xfId="25" applyNumberFormat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0" fillId="37" borderId="33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7" borderId="34" xfId="0" applyFill="1" applyBorder="1" applyAlignment="1" applyProtection="1">
      <alignment/>
      <protection/>
    </xf>
    <xf numFmtId="0" fontId="9" fillId="36" borderId="35" xfId="0" applyFont="1" applyFill="1" applyBorder="1" applyAlignment="1" applyProtection="1">
      <alignment/>
      <protection/>
    </xf>
    <xf numFmtId="0" fontId="13" fillId="36" borderId="35" xfId="0" applyFont="1" applyFill="1" applyBorder="1" applyAlignment="1" applyProtection="1">
      <alignment/>
      <protection/>
    </xf>
    <xf numFmtId="0" fontId="10" fillId="38" borderId="0" xfId="0" applyFont="1" applyFill="1" applyBorder="1" applyAlignment="1" applyProtection="1">
      <alignment/>
      <protection/>
    </xf>
    <xf numFmtId="0" fontId="6" fillId="38" borderId="0" xfId="0" applyFont="1" applyFill="1" applyBorder="1" applyAlignment="1" applyProtection="1">
      <alignment/>
      <protection/>
    </xf>
    <xf numFmtId="0" fontId="0" fillId="39" borderId="36" xfId="0" applyFill="1" applyBorder="1" applyAlignment="1" applyProtection="1">
      <alignment/>
      <protection/>
    </xf>
    <xf numFmtId="0" fontId="6" fillId="39" borderId="36" xfId="0" applyFont="1" applyFill="1" applyBorder="1" applyAlignment="1" applyProtection="1">
      <alignment/>
      <protection/>
    </xf>
    <xf numFmtId="0" fontId="0" fillId="39" borderId="36" xfId="0" applyFill="1" applyBorder="1" applyAlignment="1" applyProtection="1">
      <alignment horizontal="center"/>
      <protection/>
    </xf>
    <xf numFmtId="0" fontId="10" fillId="40" borderId="0" xfId="0" applyFont="1" applyFill="1" applyBorder="1" applyAlignment="1" applyProtection="1">
      <alignment/>
      <protection/>
    </xf>
    <xf numFmtId="0" fontId="6" fillId="40" borderId="0" xfId="0" applyFont="1" applyFill="1" applyBorder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11" fillId="40" borderId="1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" fillId="6" borderId="26" xfId="19" applyFont="1" applyBorder="1" applyAlignment="1" applyProtection="1" quotePrefix="1">
      <alignment/>
      <protection/>
    </xf>
    <xf numFmtId="0" fontId="1" fillId="6" borderId="17" xfId="19" applyFont="1" applyBorder="1" applyAlignment="1" applyProtection="1" quotePrefix="1">
      <alignment/>
      <protection/>
    </xf>
    <xf numFmtId="0" fontId="1" fillId="6" borderId="17" xfId="19" applyFont="1" applyBorder="1" applyAlignment="1" applyProtection="1">
      <alignment/>
      <protection/>
    </xf>
    <xf numFmtId="0" fontId="1" fillId="6" borderId="17" xfId="19" applyFont="1" applyBorder="1" applyAlignment="1" applyProtection="1" quotePrefix="1">
      <alignment/>
      <protection/>
    </xf>
    <xf numFmtId="0" fontId="10" fillId="41" borderId="37" xfId="0" applyFont="1" applyFill="1" applyBorder="1" applyAlignment="1" applyProtection="1">
      <alignment horizontal="center"/>
      <protection locked="0"/>
    </xf>
    <xf numFmtId="0" fontId="0" fillId="38" borderId="24" xfId="0" applyFill="1" applyBorder="1" applyAlignment="1" applyProtection="1">
      <alignment/>
      <protection/>
    </xf>
    <xf numFmtId="0" fontId="12" fillId="38" borderId="24" xfId="0" applyFont="1" applyFill="1" applyBorder="1" applyAlignment="1" applyProtection="1">
      <alignment/>
      <protection/>
    </xf>
    <xf numFmtId="0" fontId="11" fillId="38" borderId="10" xfId="0" applyFont="1" applyFill="1" applyBorder="1" applyAlignment="1" applyProtection="1">
      <alignment horizontal="center"/>
      <protection/>
    </xf>
    <xf numFmtId="0" fontId="19" fillId="36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0" fillId="40" borderId="38" xfId="0" applyFill="1" applyBorder="1" applyAlignment="1" applyProtection="1">
      <alignment/>
      <protection/>
    </xf>
    <xf numFmtId="164" fontId="1" fillId="12" borderId="30" xfId="25" applyNumberFormat="1" applyFont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22" fillId="37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6" fillId="38" borderId="24" xfId="0" applyFont="1" applyFill="1" applyBorder="1" applyAlignment="1" applyProtection="1">
      <alignment/>
      <protection/>
    </xf>
    <xf numFmtId="0" fontId="13" fillId="40" borderId="24" xfId="0" applyFont="1" applyFill="1" applyBorder="1" applyAlignment="1" applyProtection="1">
      <alignment/>
      <protection/>
    </xf>
    <xf numFmtId="0" fontId="13" fillId="35" borderId="24" xfId="0" applyFont="1" applyFill="1" applyBorder="1" applyAlignment="1" applyProtection="1">
      <alignment/>
      <protection/>
    </xf>
    <xf numFmtId="0" fontId="28" fillId="37" borderId="39" xfId="61" applyFont="1" applyFill="1" applyBorder="1" applyAlignment="1" applyProtection="1">
      <alignment vertical="center"/>
      <protection/>
    </xf>
    <xf numFmtId="0" fontId="0" fillId="42" borderId="40" xfId="0" applyFill="1" applyBorder="1" applyAlignment="1" applyProtection="1">
      <alignment/>
      <protection/>
    </xf>
    <xf numFmtId="0" fontId="0" fillId="42" borderId="41" xfId="0" applyFill="1" applyBorder="1" applyAlignment="1" applyProtection="1">
      <alignment horizontal="left"/>
      <protection/>
    </xf>
    <xf numFmtId="0" fontId="10" fillId="39" borderId="36" xfId="0" applyFont="1" applyFill="1" applyBorder="1" applyAlignment="1" applyProtection="1">
      <alignment vertical="center"/>
      <protection/>
    </xf>
    <xf numFmtId="0" fontId="30" fillId="37" borderId="42" xfId="0" applyFont="1" applyFill="1" applyBorder="1" applyAlignment="1" applyProtection="1">
      <alignment/>
      <protection/>
    </xf>
    <xf numFmtId="0" fontId="24" fillId="37" borderId="0" xfId="0" applyFont="1" applyFill="1" applyAlignment="1" applyProtection="1">
      <alignment/>
      <protection/>
    </xf>
    <xf numFmtId="0" fontId="24" fillId="37" borderId="0" xfId="0" applyFont="1" applyFill="1" applyBorder="1" applyAlignment="1" applyProtection="1">
      <alignment/>
      <protection/>
    </xf>
    <xf numFmtId="0" fontId="9" fillId="37" borderId="17" xfId="0" applyFont="1" applyFill="1" applyBorder="1" applyAlignment="1" applyProtection="1">
      <alignment/>
      <protection/>
    </xf>
    <xf numFmtId="0" fontId="25" fillId="37" borderId="17" xfId="0" applyFont="1" applyFill="1" applyBorder="1" applyAlignment="1" applyProtection="1">
      <alignment/>
      <protection/>
    </xf>
    <xf numFmtId="0" fontId="6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0" fontId="9" fillId="37" borderId="0" xfId="0" applyFont="1" applyFill="1" applyBorder="1" applyAlignment="1" applyProtection="1">
      <alignment/>
      <protection/>
    </xf>
    <xf numFmtId="43" fontId="0" fillId="37" borderId="0" xfId="0" applyNumberFormat="1" applyFill="1" applyAlignment="1" applyProtection="1">
      <alignment/>
      <protection/>
    </xf>
    <xf numFmtId="0" fontId="13" fillId="37" borderId="0" xfId="0" applyFont="1" applyFill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0" fontId="0" fillId="37" borderId="0" xfId="19" applyFill="1" applyAlignment="1" applyProtection="1">
      <alignment/>
      <protection/>
    </xf>
    <xf numFmtId="0" fontId="41" fillId="37" borderId="0" xfId="0" applyFont="1" applyFill="1" applyAlignment="1" applyProtection="1">
      <alignment/>
      <protection/>
    </xf>
    <xf numFmtId="0" fontId="13" fillId="36" borderId="0" xfId="0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13" fillId="34" borderId="24" xfId="0" applyFont="1" applyFill="1" applyBorder="1" applyAlignment="1" applyProtection="1">
      <alignment/>
      <protection/>
    </xf>
    <xf numFmtId="169" fontId="1" fillId="40" borderId="43" xfId="45" applyNumberFormat="1" applyFill="1" applyBorder="1" applyAlignment="1" applyProtection="1">
      <alignment/>
      <protection/>
    </xf>
    <xf numFmtId="169" fontId="1" fillId="40" borderId="11" xfId="45" applyNumberFormat="1" applyFill="1" applyBorder="1" applyAlignment="1" applyProtection="1">
      <alignment/>
      <protection/>
    </xf>
    <xf numFmtId="169" fontId="1" fillId="40" borderId="35" xfId="45" applyNumberFormat="1" applyFill="1" applyBorder="1" applyAlignment="1" applyProtection="1">
      <alignment/>
      <protection/>
    </xf>
    <xf numFmtId="169" fontId="1" fillId="40" borderId="0" xfId="45" applyNumberFormat="1" applyFill="1" applyBorder="1" applyAlignment="1" applyProtection="1">
      <alignment/>
      <protection/>
    </xf>
    <xf numFmtId="164" fontId="0" fillId="12" borderId="0" xfId="25" applyNumberFormat="1" applyBorder="1" applyAlignment="1" applyProtection="1">
      <alignment/>
      <protection/>
    </xf>
    <xf numFmtId="164" fontId="0" fillId="12" borderId="35" xfId="25" applyNumberFormat="1" applyBorder="1" applyAlignment="1" applyProtection="1">
      <alignment/>
      <protection/>
    </xf>
    <xf numFmtId="164" fontId="0" fillId="12" borderId="11" xfId="25" applyNumberFormat="1" applyBorder="1" applyAlignment="1" applyProtection="1">
      <alignment/>
      <protection/>
    </xf>
    <xf numFmtId="164" fontId="0" fillId="12" borderId="44" xfId="25" applyNumberFormat="1" applyBorder="1" applyAlignment="1" applyProtection="1">
      <alignment/>
      <protection/>
    </xf>
    <xf numFmtId="0" fontId="10" fillId="37" borderId="0" xfId="0" applyFont="1" applyFill="1" applyBorder="1" applyAlignment="1" applyProtection="1">
      <alignment horizontal="center" vertical="center"/>
      <protection/>
    </xf>
    <xf numFmtId="0" fontId="10" fillId="37" borderId="17" xfId="0" applyFont="1" applyFill="1" applyBorder="1" applyAlignment="1" applyProtection="1">
      <alignment horizontal="center" vertical="center"/>
      <protection/>
    </xf>
    <xf numFmtId="0" fontId="10" fillId="41" borderId="33" xfId="0" applyFont="1" applyFill="1" applyBorder="1" applyAlignment="1" applyProtection="1">
      <alignment/>
      <protection locked="0"/>
    </xf>
    <xf numFmtId="0" fontId="1" fillId="42" borderId="40" xfId="0" applyFont="1" applyFill="1" applyBorder="1" applyAlignment="1" applyProtection="1">
      <alignment/>
      <protection/>
    </xf>
    <xf numFmtId="0" fontId="41" fillId="37" borderId="0" xfId="0" applyFont="1" applyFill="1" applyAlignment="1" applyProtection="1">
      <alignment/>
      <protection/>
    </xf>
    <xf numFmtId="0" fontId="26" fillId="37" borderId="0" xfId="0" applyFont="1" applyFill="1" applyAlignment="1" applyProtection="1">
      <alignment/>
      <protection/>
    </xf>
    <xf numFmtId="0" fontId="25" fillId="37" borderId="0" xfId="0" applyFon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41" fillId="43" borderId="0" xfId="0" applyFont="1" applyFill="1" applyBorder="1" applyAlignment="1" applyProtection="1">
      <alignment/>
      <protection/>
    </xf>
    <xf numFmtId="0" fontId="41" fillId="37" borderId="0" xfId="0" applyFont="1" applyFill="1" applyBorder="1" applyAlignment="1" applyProtection="1">
      <alignment/>
      <protection/>
    </xf>
    <xf numFmtId="0" fontId="25" fillId="37" borderId="45" xfId="0" applyFont="1" applyFill="1" applyBorder="1" applyAlignment="1" applyProtection="1">
      <alignment/>
      <protection/>
    </xf>
    <xf numFmtId="0" fontId="13" fillId="37" borderId="46" xfId="0" applyFont="1" applyFill="1" applyBorder="1" applyAlignment="1" applyProtection="1">
      <alignment/>
      <protection/>
    </xf>
    <xf numFmtId="0" fontId="0" fillId="37" borderId="46" xfId="0" applyFill="1" applyBorder="1" applyAlignment="1" applyProtection="1">
      <alignment/>
      <protection/>
    </xf>
    <xf numFmtId="0" fontId="41" fillId="37" borderId="47" xfId="0" applyFont="1" applyFill="1" applyBorder="1" applyAlignment="1" applyProtection="1">
      <alignment/>
      <protection/>
    </xf>
    <xf numFmtId="0" fontId="13" fillId="37" borderId="45" xfId="0" applyFont="1" applyFill="1" applyBorder="1" applyAlignment="1" applyProtection="1">
      <alignment/>
      <protection/>
    </xf>
    <xf numFmtId="0" fontId="13" fillId="37" borderId="46" xfId="0" applyFont="1" applyFill="1" applyBorder="1" applyAlignment="1" applyProtection="1">
      <alignment/>
      <protection/>
    </xf>
    <xf numFmtId="0" fontId="5" fillId="43" borderId="0" xfId="0" applyFont="1" applyFill="1" applyBorder="1" applyAlignment="1" applyProtection="1">
      <alignment/>
      <protection/>
    </xf>
    <xf numFmtId="0" fontId="13" fillId="38" borderId="24" xfId="0" applyFont="1" applyFill="1" applyBorder="1" applyAlignment="1" applyProtection="1">
      <alignment/>
      <protection/>
    </xf>
    <xf numFmtId="0" fontId="43" fillId="37" borderId="0" xfId="0" applyFont="1" applyFill="1" applyAlignment="1" applyProtection="1">
      <alignment horizontal="left"/>
      <protection/>
    </xf>
    <xf numFmtId="0" fontId="25" fillId="43" borderId="0" xfId="0" applyFont="1" applyFill="1" applyBorder="1" applyAlignment="1" applyProtection="1">
      <alignment/>
      <protection/>
    </xf>
    <xf numFmtId="0" fontId="13" fillId="37" borderId="0" xfId="0" applyFont="1" applyFill="1" applyBorder="1" applyAlignment="1" applyProtection="1">
      <alignment/>
      <protection/>
    </xf>
    <xf numFmtId="0" fontId="28" fillId="36" borderId="36" xfId="0" applyFont="1" applyFill="1" applyBorder="1" applyAlignment="1" applyProtection="1">
      <alignment wrapText="1"/>
      <protection/>
    </xf>
    <xf numFmtId="0" fontId="44" fillId="36" borderId="36" xfId="0" applyFont="1" applyFill="1" applyBorder="1" applyAlignment="1" applyProtection="1">
      <alignment wrapText="1"/>
      <protection/>
    </xf>
    <xf numFmtId="0" fontId="22" fillId="37" borderId="0" xfId="0" applyFont="1" applyFill="1" applyBorder="1" applyAlignment="1" applyProtection="1">
      <alignment/>
      <protection/>
    </xf>
    <xf numFmtId="0" fontId="1" fillId="6" borderId="0" xfId="19" applyFont="1" applyBorder="1" applyAlignment="1" applyProtection="1" quotePrefix="1">
      <alignment/>
      <protection/>
    </xf>
    <xf numFmtId="0" fontId="28" fillId="37" borderId="36" xfId="0" applyFont="1" applyFill="1" applyBorder="1" applyAlignment="1" applyProtection="1">
      <alignment wrapText="1"/>
      <protection/>
    </xf>
    <xf numFmtId="0" fontId="25" fillId="43" borderId="0" xfId="0" applyFont="1" applyFill="1" applyBorder="1" applyAlignment="1" applyProtection="1">
      <alignment/>
      <protection/>
    </xf>
    <xf numFmtId="0" fontId="11" fillId="37" borderId="46" xfId="0" applyFont="1" applyFill="1" applyBorder="1" applyAlignment="1" applyProtection="1">
      <alignment/>
      <protection/>
    </xf>
    <xf numFmtId="0" fontId="26" fillId="37" borderId="48" xfId="0" applyFont="1" applyFill="1" applyBorder="1" applyAlignment="1" applyProtection="1">
      <alignment/>
      <protection/>
    </xf>
    <xf numFmtId="0" fontId="41" fillId="37" borderId="48" xfId="0" applyFont="1" applyFill="1" applyBorder="1" applyAlignment="1" applyProtection="1">
      <alignment/>
      <protection/>
    </xf>
    <xf numFmtId="0" fontId="1" fillId="37" borderId="0" xfId="0" applyFont="1" applyFill="1" applyAlignment="1" applyProtection="1">
      <alignment/>
      <protection/>
    </xf>
    <xf numFmtId="0" fontId="1" fillId="37" borderId="0" xfId="0" applyFont="1" applyFill="1" applyAlignment="1" applyProtection="1">
      <alignment/>
      <protection/>
    </xf>
    <xf numFmtId="0" fontId="1" fillId="37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5" fillId="37" borderId="48" xfId="0" applyFont="1" applyFill="1" applyBorder="1" applyAlignment="1" applyProtection="1">
      <alignment vertical="center"/>
      <protection/>
    </xf>
    <xf numFmtId="0" fontId="0" fillId="6" borderId="17" xfId="19" applyBorder="1" applyAlignment="1" applyProtection="1" quotePrefix="1">
      <alignment/>
      <protection/>
    </xf>
    <xf numFmtId="0" fontId="11" fillId="38" borderId="24" xfId="0" applyFont="1" applyFill="1" applyBorder="1" applyAlignment="1" applyProtection="1">
      <alignment horizontal="center"/>
      <protection/>
    </xf>
    <xf numFmtId="0" fontId="11" fillId="7" borderId="11" xfId="20" applyFont="1" applyBorder="1" applyAlignment="1" applyProtection="1">
      <alignment/>
      <protection/>
    </xf>
    <xf numFmtId="0" fontId="14" fillId="7" borderId="11" xfId="20" applyFont="1" applyBorder="1" applyAlignment="1" applyProtection="1" quotePrefix="1">
      <alignment horizontal="right"/>
      <protection/>
    </xf>
    <xf numFmtId="0" fontId="11" fillId="35" borderId="0" xfId="0" applyFont="1" applyFill="1" applyBorder="1" applyAlignment="1" applyProtection="1">
      <alignment/>
      <protection/>
    </xf>
    <xf numFmtId="0" fontId="11" fillId="38" borderId="0" xfId="0" applyFont="1" applyFill="1" applyBorder="1" applyAlignment="1" applyProtection="1">
      <alignment/>
      <protection/>
    </xf>
    <xf numFmtId="0" fontId="11" fillId="40" borderId="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 horizontal="left"/>
      <protection/>
    </xf>
    <xf numFmtId="0" fontId="15" fillId="0" borderId="49" xfId="17" applyFont="1" applyFill="1" applyBorder="1" applyAlignment="1" applyProtection="1">
      <alignment/>
      <protection/>
    </xf>
    <xf numFmtId="0" fontId="15" fillId="0" borderId="50" xfId="17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43" fontId="21" fillId="0" borderId="0" xfId="45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 horizontal="left" wrapText="1"/>
      <protection/>
    </xf>
    <xf numFmtId="164" fontId="1" fillId="37" borderId="0" xfId="45" applyNumberFormat="1" applyFont="1" applyFill="1" applyAlignment="1" applyProtection="1">
      <alignment/>
      <protection/>
    </xf>
    <xf numFmtId="164" fontId="10" fillId="37" borderId="0" xfId="45" applyNumberFormat="1" applyFont="1" applyFill="1" applyBorder="1" applyAlignment="1" applyProtection="1">
      <alignment horizontal="center" vertical="center"/>
      <protection/>
    </xf>
    <xf numFmtId="164" fontId="17" fillId="44" borderId="51" xfId="45" applyNumberFormat="1" applyFont="1" applyFill="1" applyBorder="1" applyAlignment="1" applyProtection="1">
      <alignment/>
      <protection/>
    </xf>
    <xf numFmtId="164" fontId="1" fillId="44" borderId="38" xfId="45" applyNumberFormat="1" applyFont="1" applyFill="1" applyBorder="1" applyAlignment="1" applyProtection="1">
      <alignment/>
      <protection/>
    </xf>
    <xf numFmtId="164" fontId="1" fillId="38" borderId="24" xfId="45" applyNumberFormat="1" applyFont="1" applyFill="1" applyBorder="1" applyAlignment="1" applyProtection="1">
      <alignment/>
      <protection/>
    </xf>
    <xf numFmtId="164" fontId="17" fillId="44" borderId="52" xfId="45" applyNumberFormat="1" applyFont="1" applyFill="1" applyBorder="1" applyAlignment="1" applyProtection="1">
      <alignment/>
      <protection/>
    </xf>
    <xf numFmtId="164" fontId="1" fillId="35" borderId="10" xfId="45" applyNumberFormat="1" applyFont="1" applyFill="1" applyBorder="1" applyAlignment="1" applyProtection="1">
      <alignment/>
      <protection/>
    </xf>
    <xf numFmtId="164" fontId="1" fillId="40" borderId="24" xfId="45" applyNumberFormat="1" applyFont="1" applyFill="1" applyBorder="1" applyAlignment="1" applyProtection="1">
      <alignment/>
      <protection/>
    </xf>
    <xf numFmtId="164" fontId="28" fillId="37" borderId="36" xfId="45" applyNumberFormat="1" applyFont="1" applyFill="1" applyBorder="1" applyAlignment="1" applyProtection="1">
      <alignment wrapText="1"/>
      <protection/>
    </xf>
    <xf numFmtId="164" fontId="28" fillId="36" borderId="53" xfId="45" applyNumberFormat="1" applyFont="1" applyFill="1" applyBorder="1" applyAlignment="1" applyProtection="1">
      <alignment wrapText="1"/>
      <protection/>
    </xf>
    <xf numFmtId="164" fontId="9" fillId="36" borderId="11" xfId="45" applyNumberFormat="1" applyFont="1" applyFill="1" applyBorder="1" applyAlignment="1" applyProtection="1">
      <alignment/>
      <protection/>
    </xf>
    <xf numFmtId="164" fontId="9" fillId="36" borderId="0" xfId="45" applyNumberFormat="1" applyFont="1" applyFill="1" applyBorder="1" applyAlignment="1" applyProtection="1">
      <alignment/>
      <protection/>
    </xf>
    <xf numFmtId="164" fontId="17" fillId="44" borderId="52" xfId="45" applyNumberFormat="1" applyFont="1" applyFill="1" applyBorder="1" applyAlignment="1" applyProtection="1">
      <alignment horizontal="right"/>
      <protection/>
    </xf>
    <xf numFmtId="164" fontId="9" fillId="36" borderId="35" xfId="45" applyNumberFormat="1" applyFont="1" applyFill="1" applyBorder="1" applyAlignment="1" applyProtection="1">
      <alignment/>
      <protection/>
    </xf>
    <xf numFmtId="164" fontId="1" fillId="33" borderId="0" xfId="45" applyNumberFormat="1" applyFont="1" applyFill="1" applyAlignment="1" applyProtection="1">
      <alignment/>
      <protection/>
    </xf>
    <xf numFmtId="164" fontId="9" fillId="34" borderId="0" xfId="45" applyNumberFormat="1" applyFont="1" applyFill="1" applyBorder="1" applyAlignment="1" applyProtection="1">
      <alignment/>
      <protection/>
    </xf>
    <xf numFmtId="164" fontId="1" fillId="34" borderId="24" xfId="45" applyNumberFormat="1" applyFont="1" applyFill="1" applyBorder="1" applyAlignment="1" applyProtection="1">
      <alignment/>
      <protection/>
    </xf>
    <xf numFmtId="164" fontId="1" fillId="0" borderId="0" xfId="45" applyNumberFormat="1" applyFont="1" applyAlignment="1" applyProtection="1">
      <alignment/>
      <protection/>
    </xf>
    <xf numFmtId="0" fontId="15" fillId="0" borderId="54" xfId="17" applyFont="1" applyFill="1" applyBorder="1" applyAlignment="1" applyProtection="1">
      <alignment/>
      <protection/>
    </xf>
    <xf numFmtId="0" fontId="15" fillId="0" borderId="52" xfId="20" applyFont="1" applyFill="1" applyBorder="1" applyAlignment="1" applyProtection="1">
      <alignment/>
      <protection/>
    </xf>
    <xf numFmtId="0" fontId="15" fillId="0" borderId="40" xfId="20" applyFont="1" applyFill="1" applyBorder="1" applyAlignment="1" applyProtection="1">
      <alignment/>
      <protection/>
    </xf>
    <xf numFmtId="0" fontId="0" fillId="0" borderId="55" xfId="0" applyFont="1" applyFill="1" applyBorder="1" applyAlignment="1" applyProtection="1">
      <alignment/>
      <protection/>
    </xf>
    <xf numFmtId="0" fontId="15" fillId="0" borderId="12" xfId="20" applyFont="1" applyFill="1" applyBorder="1" applyAlignment="1" applyProtection="1">
      <alignment/>
      <protection/>
    </xf>
    <xf numFmtId="0" fontId="11" fillId="0" borderId="55" xfId="0" applyFont="1" applyFill="1" applyBorder="1" applyAlignment="1" applyProtection="1">
      <alignment horizontal="center"/>
      <protection/>
    </xf>
    <xf numFmtId="0" fontId="11" fillId="0" borderId="55" xfId="0" applyFont="1" applyFill="1" applyBorder="1" applyAlignment="1" applyProtection="1">
      <alignment horizontal="center"/>
      <protection/>
    </xf>
    <xf numFmtId="164" fontId="15" fillId="0" borderId="49" xfId="45" applyNumberFormat="1" applyFont="1" applyFill="1" applyBorder="1" applyAlignment="1" applyProtection="1">
      <alignment horizontal="center"/>
      <protection/>
    </xf>
    <xf numFmtId="164" fontId="15" fillId="0" borderId="54" xfId="45" applyNumberFormat="1" applyFont="1" applyFill="1" applyBorder="1" applyAlignment="1" applyProtection="1">
      <alignment horizontal="center"/>
      <protection/>
    </xf>
    <xf numFmtId="164" fontId="15" fillId="0" borderId="40" xfId="45" applyNumberFormat="1" applyFont="1" applyFill="1" applyBorder="1" applyAlignment="1" applyProtection="1">
      <alignment horizontal="center"/>
      <protection/>
    </xf>
    <xf numFmtId="164" fontId="1" fillId="0" borderId="0" xfId="45" applyNumberFormat="1" applyFont="1" applyFill="1" applyAlignment="1" applyProtection="1">
      <alignment/>
      <protection/>
    </xf>
    <xf numFmtId="164" fontId="15" fillId="0" borderId="12" xfId="45" applyNumberFormat="1" applyFont="1" applyFill="1" applyBorder="1" applyAlignment="1" applyProtection="1">
      <alignment horizontal="center"/>
      <protection/>
    </xf>
    <xf numFmtId="164" fontId="15" fillId="0" borderId="49" xfId="45" applyNumberFormat="1" applyFont="1" applyFill="1" applyBorder="1" applyAlignment="1" applyProtection="1">
      <alignment/>
      <protection/>
    </xf>
    <xf numFmtId="164" fontId="15" fillId="0" borderId="50" xfId="45" applyNumberFormat="1" applyFont="1" applyFill="1" applyBorder="1" applyAlignment="1" applyProtection="1">
      <alignment/>
      <protection/>
    </xf>
    <xf numFmtId="0" fontId="15" fillId="0" borderId="52" xfId="20" applyFont="1" applyFill="1" applyBorder="1" applyAlignment="1" applyProtection="1" quotePrefix="1">
      <alignment vertical="top"/>
      <protection/>
    </xf>
    <xf numFmtId="0" fontId="15" fillId="0" borderId="19" xfId="20" applyFont="1" applyFill="1" applyBorder="1" applyAlignment="1" applyProtection="1" quotePrefix="1">
      <alignment vertical="top"/>
      <protection/>
    </xf>
    <xf numFmtId="0" fontId="15" fillId="0" borderId="41" xfId="20" applyFont="1" applyFill="1" applyBorder="1" applyAlignment="1" applyProtection="1" quotePrefix="1">
      <alignment vertical="top"/>
      <protection/>
    </xf>
    <xf numFmtId="164" fontId="15" fillId="0" borderId="40" xfId="45" applyNumberFormat="1" applyFont="1" applyFill="1" applyBorder="1" applyAlignment="1" applyProtection="1">
      <alignment horizontal="center" vertical="top"/>
      <protection/>
    </xf>
    <xf numFmtId="0" fontId="21" fillId="0" borderId="49" xfId="17" applyFont="1" applyFill="1" applyBorder="1" applyAlignment="1" applyProtection="1">
      <alignment horizontal="left"/>
      <protection/>
    </xf>
    <xf numFmtId="0" fontId="21" fillId="0" borderId="56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0" fontId="47" fillId="0" borderId="57" xfId="0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0" fontId="0" fillId="0" borderId="60" xfId="0" applyFill="1" applyBorder="1" applyAlignment="1" applyProtection="1">
      <alignment/>
      <protection/>
    </xf>
    <xf numFmtId="0" fontId="0" fillId="0" borderId="61" xfId="0" applyFont="1" applyFill="1" applyBorder="1" applyAlignment="1" applyProtection="1">
      <alignment/>
      <protection/>
    </xf>
    <xf numFmtId="0" fontId="0" fillId="0" borderId="62" xfId="0" applyFill="1" applyBorder="1" applyAlignment="1" applyProtection="1">
      <alignment/>
      <protection/>
    </xf>
    <xf numFmtId="0" fontId="0" fillId="0" borderId="63" xfId="0" applyFont="1" applyFill="1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0" fontId="15" fillId="0" borderId="52" xfId="20" applyFont="1" applyFill="1" applyBorder="1" applyAlignment="1" applyProtection="1" quotePrefix="1">
      <alignment/>
      <protection/>
    </xf>
    <xf numFmtId="0" fontId="15" fillId="0" borderId="19" xfId="20" applyFont="1" applyFill="1" applyBorder="1" applyAlignment="1" applyProtection="1" quotePrefix="1">
      <alignment/>
      <protection/>
    </xf>
    <xf numFmtId="1" fontId="11" fillId="0" borderId="0" xfId="0" applyNumberFormat="1" applyFont="1" applyFill="1" applyBorder="1" applyAlignment="1" applyProtection="1">
      <alignment/>
      <protection/>
    </xf>
    <xf numFmtId="1" fontId="21" fillId="0" borderId="11" xfId="0" applyNumberFormat="1" applyFont="1" applyFill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>
      <alignment horizontal="left"/>
      <protection/>
    </xf>
    <xf numFmtId="1" fontId="21" fillId="0" borderId="0" xfId="0" applyNumberFormat="1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/>
      <protection locked="0"/>
    </xf>
    <xf numFmtId="0" fontId="9" fillId="37" borderId="35" xfId="0" applyFont="1" applyFill="1" applyBorder="1" applyAlignment="1" applyProtection="1">
      <alignment/>
      <protection/>
    </xf>
    <xf numFmtId="164" fontId="18" fillId="39" borderId="36" xfId="45" applyNumberFormat="1" applyFont="1" applyFill="1" applyBorder="1" applyAlignment="1" applyProtection="1">
      <alignment vertical="center"/>
      <protection/>
    </xf>
    <xf numFmtId="164" fontId="18" fillId="39" borderId="0" xfId="45" applyNumberFormat="1" applyFont="1" applyFill="1" applyBorder="1" applyAlignment="1" applyProtection="1">
      <alignment vertical="center"/>
      <protection/>
    </xf>
    <xf numFmtId="164" fontId="18" fillId="45" borderId="65" xfId="45" applyNumberFormat="1" applyFont="1" applyFill="1" applyBorder="1" applyAlignment="1" applyProtection="1">
      <alignment vertical="center"/>
      <protection/>
    </xf>
    <xf numFmtId="0" fontId="48" fillId="37" borderId="66" xfId="0" applyFont="1" applyFill="1" applyBorder="1" applyAlignment="1" applyProtection="1">
      <alignment horizontal="center"/>
      <protection/>
    </xf>
    <xf numFmtId="0" fontId="0" fillId="42" borderId="40" xfId="0" applyFill="1" applyBorder="1" applyAlignment="1" applyProtection="1">
      <alignment horizontal="left"/>
      <protection/>
    </xf>
    <xf numFmtId="0" fontId="39" fillId="37" borderId="35" xfId="0" applyFont="1" applyFill="1" applyBorder="1" applyAlignment="1" applyProtection="1">
      <alignment horizontal="left"/>
      <protection/>
    </xf>
    <xf numFmtId="0" fontId="39" fillId="37" borderId="67" xfId="0" applyFont="1" applyFill="1" applyBorder="1" applyAlignment="1" applyProtection="1">
      <alignment horizontal="left"/>
      <protection/>
    </xf>
    <xf numFmtId="0" fontId="39" fillId="37" borderId="35" xfId="0" applyFont="1" applyFill="1" applyBorder="1" applyAlignment="1" applyProtection="1">
      <alignment horizontal="center"/>
      <protection/>
    </xf>
    <xf numFmtId="0" fontId="24" fillId="37" borderId="0" xfId="19" applyFont="1" applyFill="1" applyBorder="1" applyAlignment="1" applyProtection="1">
      <alignment/>
      <protection/>
    </xf>
    <xf numFmtId="164" fontId="24" fillId="37" borderId="0" xfId="45" applyNumberFormat="1" applyFont="1" applyFill="1" applyBorder="1" applyAlignment="1" applyProtection="1">
      <alignment/>
      <protection/>
    </xf>
    <xf numFmtId="0" fontId="49" fillId="37" borderId="0" xfId="0" applyFont="1" applyFill="1" applyBorder="1" applyAlignment="1" applyProtection="1">
      <alignment vertical="top" wrapText="1"/>
      <protection/>
    </xf>
    <xf numFmtId="0" fontId="49" fillId="37" borderId="68" xfId="0" applyFont="1" applyFill="1" applyBorder="1" applyAlignment="1" applyProtection="1">
      <alignment vertical="top" wrapText="1"/>
      <protection/>
    </xf>
    <xf numFmtId="0" fontId="31" fillId="37" borderId="0" xfId="0" applyFont="1" applyFill="1" applyBorder="1" applyAlignment="1" applyProtection="1">
      <alignment/>
      <protection/>
    </xf>
    <xf numFmtId="0" fontId="24" fillId="37" borderId="0" xfId="0" applyFont="1" applyFill="1" applyAlignment="1" applyProtection="1">
      <alignment/>
      <protection locked="0"/>
    </xf>
    <xf numFmtId="0" fontId="7" fillId="37" borderId="0" xfId="0" applyFont="1" applyFill="1" applyAlignment="1" applyProtection="1">
      <alignment/>
      <protection/>
    </xf>
    <xf numFmtId="164" fontId="1" fillId="37" borderId="0" xfId="45" applyNumberFormat="1" applyFont="1" applyFill="1" applyAlignment="1" applyProtection="1">
      <alignment/>
      <protection/>
    </xf>
    <xf numFmtId="0" fontId="50" fillId="37" borderId="69" xfId="0" applyFont="1" applyFill="1" applyBorder="1" applyAlignment="1" applyProtection="1">
      <alignment vertical="center" wrapText="1"/>
      <protection/>
    </xf>
    <xf numFmtId="0" fontId="50" fillId="37" borderId="70" xfId="0" applyFont="1" applyFill="1" applyBorder="1" applyAlignment="1" applyProtection="1">
      <alignment horizontal="center" vertical="top" wrapText="1"/>
      <protection/>
    </xf>
    <xf numFmtId="43" fontId="51" fillId="37" borderId="71" xfId="45" applyFont="1" applyFill="1" applyBorder="1" applyAlignment="1" applyProtection="1">
      <alignment vertical="center"/>
      <protection/>
    </xf>
    <xf numFmtId="43" fontId="51" fillId="37" borderId="70" xfId="45" applyFont="1" applyFill="1" applyBorder="1" applyAlignment="1" applyProtection="1">
      <alignment vertical="center"/>
      <protection/>
    </xf>
    <xf numFmtId="0" fontId="0" fillId="37" borderId="72" xfId="0" applyFill="1" applyBorder="1" applyAlignment="1" applyProtection="1">
      <alignment/>
      <protection/>
    </xf>
    <xf numFmtId="0" fontId="0" fillId="37" borderId="69" xfId="0" applyFill="1" applyBorder="1" applyAlignment="1" applyProtection="1">
      <alignment/>
      <protection/>
    </xf>
    <xf numFmtId="0" fontId="0" fillId="37" borderId="70" xfId="0" applyFill="1" applyBorder="1" applyAlignment="1" applyProtection="1">
      <alignment/>
      <protection/>
    </xf>
    <xf numFmtId="0" fontId="0" fillId="37" borderId="48" xfId="0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vertical="center" wrapText="1"/>
      <protection/>
    </xf>
    <xf numFmtId="0" fontId="10" fillId="38" borderId="38" xfId="0" applyFont="1" applyFill="1" applyBorder="1" applyAlignment="1" applyProtection="1">
      <alignment/>
      <protection/>
    </xf>
    <xf numFmtId="0" fontId="10" fillId="41" borderId="73" xfId="0" applyFont="1" applyFill="1" applyBorder="1" applyAlignment="1" applyProtection="1">
      <alignment horizontal="center"/>
      <protection/>
    </xf>
    <xf numFmtId="0" fontId="52" fillId="41" borderId="39" xfId="0" applyFont="1" applyFill="1" applyBorder="1" applyAlignment="1" applyProtection="1">
      <alignment/>
      <protection locked="0"/>
    </xf>
    <xf numFmtId="43" fontId="52" fillId="41" borderId="33" xfId="45" applyFont="1" applyFill="1" applyBorder="1" applyAlignment="1" applyProtection="1">
      <alignment horizontal="left"/>
      <protection locked="0"/>
    </xf>
    <xf numFmtId="49" fontId="52" fillId="41" borderId="33" xfId="0" applyNumberFormat="1" applyFont="1" applyFill="1" applyBorder="1" applyAlignment="1" applyProtection="1">
      <alignment horizontal="center"/>
      <protection locked="0"/>
    </xf>
    <xf numFmtId="43" fontId="21" fillId="0" borderId="0" xfId="45" applyFont="1" applyFill="1" applyBorder="1" applyAlignment="1" applyProtection="1">
      <alignment horizontal="left"/>
      <protection/>
    </xf>
    <xf numFmtId="0" fontId="21" fillId="0" borderId="0" xfId="6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1" fontId="8" fillId="0" borderId="11" xfId="0" applyNumberFormat="1" applyFont="1" applyFill="1" applyBorder="1" applyAlignment="1" applyProtection="1">
      <alignment/>
      <protection/>
    </xf>
    <xf numFmtId="0" fontId="38" fillId="0" borderId="0" xfId="17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46" fillId="0" borderId="0" xfId="0" applyFont="1" applyFill="1" applyAlignment="1" applyProtection="1">
      <alignment vertical="center"/>
      <protection/>
    </xf>
    <xf numFmtId="0" fontId="38" fillId="0" borderId="11" xfId="17" applyFont="1" applyFill="1" applyBorder="1" applyAlignment="1" applyProtection="1">
      <alignment horizontal="center" vertical="center"/>
      <protection/>
    </xf>
    <xf numFmtId="0" fontId="38" fillId="0" borderId="0" xfId="17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60" fillId="33" borderId="0" xfId="0" applyFont="1" applyFill="1" applyAlignment="1" quotePrefix="1">
      <alignment horizontal="center"/>
    </xf>
    <xf numFmtId="0" fontId="61" fillId="37" borderId="0" xfId="0" applyFont="1" applyFill="1" applyBorder="1" applyAlignment="1" applyProtection="1">
      <alignment horizontal="left" vertical="center"/>
      <protection/>
    </xf>
    <xf numFmtId="0" fontId="59" fillId="46" borderId="37" xfId="0" applyFont="1" applyFill="1" applyBorder="1" applyAlignment="1" applyProtection="1">
      <alignment horizontal="center"/>
      <protection/>
    </xf>
    <xf numFmtId="43" fontId="59" fillId="46" borderId="37" xfId="45" applyFont="1" applyFill="1" applyBorder="1" applyAlignment="1" applyProtection="1">
      <alignment horizontal="right"/>
      <protection/>
    </xf>
    <xf numFmtId="14" fontId="17" fillId="46" borderId="37" xfId="0" applyNumberFormat="1" applyFont="1" applyFill="1" applyBorder="1" applyAlignment="1" applyProtection="1">
      <alignment/>
      <protection/>
    </xf>
    <xf numFmtId="0" fontId="65" fillId="0" borderId="0" xfId="49" applyFont="1" applyAlignment="1" applyProtection="1">
      <alignment horizontal="left"/>
      <protection/>
    </xf>
    <xf numFmtId="0" fontId="62" fillId="0" borderId="0" xfId="49" applyProtection="1">
      <alignment/>
      <protection/>
    </xf>
    <xf numFmtId="0" fontId="62" fillId="0" borderId="0" xfId="49" applyAlignment="1" applyProtection="1">
      <alignment horizontal="center"/>
      <protection/>
    </xf>
    <xf numFmtId="0" fontId="62" fillId="0" borderId="0" xfId="49" applyAlignment="1" applyProtection="1">
      <alignment horizontal="right"/>
      <protection/>
    </xf>
    <xf numFmtId="0" fontId="66" fillId="0" borderId="0" xfId="49" applyFont="1" applyAlignment="1" applyProtection="1">
      <alignment horizontal="left"/>
      <protection/>
    </xf>
    <xf numFmtId="0" fontId="62" fillId="0" borderId="0" xfId="49" applyAlignment="1" applyProtection="1">
      <alignment horizontal="left"/>
      <protection/>
    </xf>
    <xf numFmtId="172" fontId="62" fillId="0" borderId="0" xfId="49" applyNumberFormat="1" applyProtection="1">
      <alignment/>
      <protection/>
    </xf>
    <xf numFmtId="170" fontId="62" fillId="0" borderId="0" xfId="49" applyNumberFormat="1" applyProtection="1">
      <alignment/>
      <protection/>
    </xf>
    <xf numFmtId="170" fontId="62" fillId="0" borderId="11" xfId="49" applyNumberFormat="1" applyBorder="1" applyProtection="1">
      <alignment/>
      <protection/>
    </xf>
    <xf numFmtId="9" fontId="62" fillId="0" borderId="0" xfId="49" applyNumberFormat="1" applyAlignment="1" applyProtection="1">
      <alignment horizontal="center"/>
      <protection/>
    </xf>
    <xf numFmtId="172" fontId="0" fillId="0" borderId="0" xfId="65" applyFont="1" applyAlignment="1" applyProtection="1">
      <alignment/>
      <protection/>
    </xf>
    <xf numFmtId="0" fontId="62" fillId="0" borderId="0" xfId="49" applyBorder="1" applyProtection="1">
      <alignment/>
      <protection/>
    </xf>
    <xf numFmtId="0" fontId="62" fillId="0" borderId="0" xfId="49" applyBorder="1" applyAlignment="1" applyProtection="1">
      <alignment horizontal="center"/>
      <protection/>
    </xf>
    <xf numFmtId="0" fontId="62" fillId="0" borderId="0" xfId="49" applyFill="1" applyBorder="1" applyProtection="1">
      <alignment/>
      <protection/>
    </xf>
    <xf numFmtId="170" fontId="67" fillId="0" borderId="24" xfId="49" applyNumberFormat="1" applyFont="1" applyBorder="1" applyProtection="1">
      <alignment/>
      <protection/>
    </xf>
    <xf numFmtId="0" fontId="63" fillId="0" borderId="0" xfId="49" applyFont="1" applyAlignment="1" applyProtection="1">
      <alignment wrapText="1"/>
      <protection/>
    </xf>
    <xf numFmtId="0" fontId="64" fillId="47" borderId="0" xfId="49" applyFont="1" applyFill="1" applyAlignment="1" applyProtection="1">
      <alignment horizontal="left"/>
      <protection/>
    </xf>
    <xf numFmtId="0" fontId="63" fillId="47" borderId="0" xfId="49" applyFont="1" applyFill="1" applyAlignment="1" applyProtection="1">
      <alignment wrapText="1"/>
      <protection/>
    </xf>
    <xf numFmtId="0" fontId="63" fillId="0" borderId="0" xfId="49" applyFont="1" applyProtection="1">
      <alignment/>
      <protection/>
    </xf>
    <xf numFmtId="172" fontId="63" fillId="0" borderId="0" xfId="65" applyFont="1" applyAlignment="1" applyProtection="1">
      <alignment/>
      <protection/>
    </xf>
    <xf numFmtId="172" fontId="63" fillId="0" borderId="0" xfId="49" applyNumberFormat="1" applyFont="1" applyProtection="1">
      <alignment/>
      <protection/>
    </xf>
    <xf numFmtId="173" fontId="63" fillId="0" borderId="0" xfId="49" applyNumberFormat="1" applyFont="1" applyProtection="1">
      <alignment/>
      <protection/>
    </xf>
    <xf numFmtId="0" fontId="63" fillId="47" borderId="0" xfId="49" applyFont="1" applyFill="1" applyAlignment="1" applyProtection="1">
      <alignment horizontal="right"/>
      <protection/>
    </xf>
    <xf numFmtId="172" fontId="63" fillId="47" borderId="0" xfId="65" applyFont="1" applyFill="1" applyAlignment="1" applyProtection="1">
      <alignment/>
      <protection/>
    </xf>
    <xf numFmtId="172" fontId="63" fillId="47" borderId="0" xfId="49" applyNumberFormat="1" applyFont="1" applyFill="1" applyProtection="1">
      <alignment/>
      <protection/>
    </xf>
    <xf numFmtId="170" fontId="63" fillId="47" borderId="0" xfId="49" applyNumberFormat="1" applyFont="1" applyFill="1" applyProtection="1">
      <alignment/>
      <protection/>
    </xf>
    <xf numFmtId="0" fontId="63" fillId="47" borderId="0" xfId="49" applyFont="1" applyFill="1" applyProtection="1">
      <alignment/>
      <protection/>
    </xf>
    <xf numFmtId="0" fontId="63" fillId="47" borderId="52" xfId="49" applyFont="1" applyFill="1" applyBorder="1" applyAlignment="1" applyProtection="1">
      <alignment horizontal="right"/>
      <protection/>
    </xf>
    <xf numFmtId="0" fontId="63" fillId="47" borderId="12" xfId="49" applyFont="1" applyFill="1" applyBorder="1" applyAlignment="1" applyProtection="1">
      <alignment horizontal="center"/>
      <protection/>
    </xf>
    <xf numFmtId="0" fontId="63" fillId="47" borderId="19" xfId="49" applyFont="1" applyFill="1" applyBorder="1" applyAlignment="1" applyProtection="1">
      <alignment horizontal="center"/>
      <protection/>
    </xf>
    <xf numFmtId="0" fontId="63" fillId="47" borderId="74" xfId="49" applyFont="1" applyFill="1" applyBorder="1" applyAlignment="1" applyProtection="1">
      <alignment horizontal="right"/>
      <protection/>
    </xf>
    <xf numFmtId="0" fontId="63" fillId="47" borderId="55" xfId="49" applyFont="1" applyFill="1" applyBorder="1" applyAlignment="1" applyProtection="1">
      <alignment horizontal="center"/>
      <protection/>
    </xf>
    <xf numFmtId="0" fontId="63" fillId="47" borderId="51" xfId="49" applyFont="1" applyFill="1" applyBorder="1" applyAlignment="1" applyProtection="1">
      <alignment horizontal="right"/>
      <protection/>
    </xf>
    <xf numFmtId="0" fontId="63" fillId="0" borderId="0" xfId="49" applyFont="1" applyBorder="1" applyProtection="1">
      <alignment/>
      <protection/>
    </xf>
    <xf numFmtId="172" fontId="63" fillId="0" borderId="0" xfId="65" applyFont="1" applyBorder="1" applyAlignment="1" applyProtection="1">
      <alignment/>
      <protection/>
    </xf>
    <xf numFmtId="0" fontId="63" fillId="47" borderId="0" xfId="49" applyFont="1" applyFill="1" applyAlignment="1" applyProtection="1">
      <alignment horizontal="center"/>
      <protection/>
    </xf>
    <xf numFmtId="0" fontId="63" fillId="47" borderId="75" xfId="49" applyFont="1" applyFill="1" applyBorder="1" applyProtection="1">
      <alignment/>
      <protection/>
    </xf>
    <xf numFmtId="0" fontId="63" fillId="47" borderId="76" xfId="49" applyFont="1" applyFill="1" applyBorder="1" applyProtection="1">
      <alignment/>
      <protection/>
    </xf>
    <xf numFmtId="41" fontId="63" fillId="47" borderId="0" xfId="47" applyFont="1" applyFill="1" applyAlignment="1" applyProtection="1">
      <alignment horizontal="center"/>
      <protection/>
    </xf>
    <xf numFmtId="0" fontId="63" fillId="47" borderId="77" xfId="49" applyFont="1" applyFill="1" applyBorder="1" applyProtection="1">
      <alignment/>
      <protection/>
    </xf>
    <xf numFmtId="0" fontId="63" fillId="47" borderId="78" xfId="49" applyFont="1" applyFill="1" applyBorder="1" applyProtection="1">
      <alignment/>
      <protection/>
    </xf>
    <xf numFmtId="0" fontId="63" fillId="47" borderId="74" xfId="49" applyFont="1" applyFill="1" applyBorder="1" applyProtection="1">
      <alignment/>
      <protection/>
    </xf>
    <xf numFmtId="0" fontId="63" fillId="47" borderId="55" xfId="49" applyFont="1" applyFill="1" applyBorder="1" applyProtection="1">
      <alignment/>
      <protection/>
    </xf>
    <xf numFmtId="170" fontId="63" fillId="0" borderId="0" xfId="49" applyNumberFormat="1" applyFont="1" applyProtection="1">
      <alignment/>
      <protection/>
    </xf>
    <xf numFmtId="0" fontId="63" fillId="47" borderId="79" xfId="49" applyFont="1" applyFill="1" applyBorder="1" applyProtection="1">
      <alignment/>
      <protection/>
    </xf>
    <xf numFmtId="0" fontId="63" fillId="47" borderId="80" xfId="49" applyFont="1" applyFill="1" applyBorder="1" applyProtection="1">
      <alignment/>
      <protection/>
    </xf>
    <xf numFmtId="0" fontId="63" fillId="47" borderId="81" xfId="49" applyFont="1" applyFill="1" applyBorder="1" applyProtection="1">
      <alignment/>
      <protection/>
    </xf>
    <xf numFmtId="0" fontId="62" fillId="0" borderId="0" xfId="49" applyAlignment="1" applyProtection="1">
      <alignment horizontal="center"/>
      <protection locked="0"/>
    </xf>
    <xf numFmtId="0" fontId="63" fillId="47" borderId="0" xfId="49" applyFont="1" applyFill="1" applyBorder="1" applyAlignment="1" applyProtection="1">
      <alignment horizontal="center"/>
      <protection locked="0"/>
    </xf>
    <xf numFmtId="0" fontId="63" fillId="47" borderId="11" xfId="49" applyFont="1" applyFill="1" applyBorder="1" applyProtection="1">
      <alignment/>
      <protection locked="0"/>
    </xf>
    <xf numFmtId="0" fontId="15" fillId="48" borderId="0" xfId="0" applyFont="1" applyFill="1" applyAlignment="1">
      <alignment/>
    </xf>
    <xf numFmtId="0" fontId="0" fillId="48" borderId="0" xfId="0" applyFill="1" applyAlignment="1">
      <alignment/>
    </xf>
    <xf numFmtId="0" fontId="8" fillId="36" borderId="36" xfId="0" applyFont="1" applyFill="1" applyBorder="1" applyAlignment="1" applyProtection="1">
      <alignment vertical="top" wrapText="1"/>
      <protection/>
    </xf>
    <xf numFmtId="0" fontId="10" fillId="36" borderId="36" xfId="0" applyFont="1" applyFill="1" applyBorder="1" applyAlignment="1" applyProtection="1">
      <alignment vertical="top"/>
      <protection/>
    </xf>
    <xf numFmtId="0" fontId="69" fillId="40" borderId="24" xfId="0" applyFont="1" applyFill="1" applyBorder="1" applyAlignment="1" applyProtection="1">
      <alignment/>
      <protection/>
    </xf>
    <xf numFmtId="0" fontId="21" fillId="48" borderId="0" xfId="0" applyFont="1" applyFill="1" applyAlignment="1">
      <alignment/>
    </xf>
    <xf numFmtId="0" fontId="21" fillId="46" borderId="0" xfId="0" applyFont="1" applyFill="1" applyAlignment="1">
      <alignment/>
    </xf>
    <xf numFmtId="0" fontId="39" fillId="37" borderId="39" xfId="0" applyFont="1" applyFill="1" applyBorder="1" applyAlignment="1" applyProtection="1">
      <alignment horizontal="center"/>
      <protection/>
    </xf>
    <xf numFmtId="0" fontId="16" fillId="37" borderId="82" xfId="0" applyFont="1" applyFill="1" applyBorder="1" applyAlignment="1" applyProtection="1">
      <alignment horizontal="center" wrapText="1"/>
      <protection/>
    </xf>
    <xf numFmtId="0" fontId="16" fillId="37" borderId="83" xfId="0" applyFont="1" applyFill="1" applyBorder="1" applyAlignment="1" applyProtection="1">
      <alignment horizontal="center" wrapText="1"/>
      <protection/>
    </xf>
    <xf numFmtId="0" fontId="29" fillId="37" borderId="0" xfId="0" applyFont="1" applyFill="1" applyBorder="1" applyAlignment="1" applyProtection="1">
      <alignment horizontal="left" wrapText="1"/>
      <protection/>
    </xf>
    <xf numFmtId="0" fontId="29" fillId="37" borderId="48" xfId="0" applyFont="1" applyFill="1" applyBorder="1" applyAlignment="1" applyProtection="1">
      <alignment horizontal="left" wrapText="1"/>
      <protection/>
    </xf>
    <xf numFmtId="0" fontId="39" fillId="37" borderId="11" xfId="0" applyFont="1" applyFill="1" applyBorder="1" applyAlignment="1" applyProtection="1">
      <alignment horizontal="center"/>
      <protection/>
    </xf>
    <xf numFmtId="0" fontId="13" fillId="38" borderId="24" xfId="0" applyFont="1" applyFill="1" applyBorder="1" applyAlignment="1" applyProtection="1">
      <alignment horizontal="center"/>
      <protection/>
    </xf>
    <xf numFmtId="0" fontId="13" fillId="38" borderId="24" xfId="0" applyFont="1" applyFill="1" applyBorder="1" applyAlignment="1" applyProtection="1">
      <alignment horizontal="right"/>
      <protection/>
    </xf>
    <xf numFmtId="0" fontId="0" fillId="37" borderId="72" xfId="0" applyFill="1" applyBorder="1" applyAlignment="1" applyProtection="1">
      <alignment horizontal="center"/>
      <protection/>
    </xf>
    <xf numFmtId="0" fontId="0" fillId="37" borderId="48" xfId="0" applyFill="1" applyBorder="1" applyAlignment="1" applyProtection="1">
      <alignment horizontal="center"/>
      <protection/>
    </xf>
    <xf numFmtId="0" fontId="23" fillId="37" borderId="42" xfId="0" applyFont="1" applyFill="1" applyBorder="1" applyAlignment="1" applyProtection="1">
      <alignment horizontal="center" vertical="center"/>
      <protection/>
    </xf>
    <xf numFmtId="0" fontId="13" fillId="37" borderId="0" xfId="0" applyFont="1" applyFill="1" applyAlignment="1" applyProtection="1">
      <alignment horizontal="left" wrapText="1"/>
      <protection/>
    </xf>
    <xf numFmtId="0" fontId="68" fillId="36" borderId="0" xfId="0" applyFont="1" applyFill="1" applyBorder="1" applyAlignment="1" applyProtection="1">
      <alignment vertical="top" wrapText="1"/>
      <protection/>
    </xf>
    <xf numFmtId="0" fontId="68" fillId="36" borderId="11" xfId="0" applyFont="1" applyFill="1" applyBorder="1" applyAlignment="1" applyProtection="1">
      <alignment vertical="top" wrapText="1"/>
      <protection/>
    </xf>
    <xf numFmtId="0" fontId="40" fillId="37" borderId="39" xfId="0" applyFont="1" applyFill="1" applyBorder="1" applyAlignment="1" applyProtection="1">
      <alignment horizontal="center"/>
      <protection/>
    </xf>
    <xf numFmtId="0" fontId="40" fillId="37" borderId="84" xfId="0" applyFont="1" applyFill="1" applyBorder="1" applyAlignment="1" applyProtection="1">
      <alignment horizontal="center"/>
      <protection/>
    </xf>
    <xf numFmtId="0" fontId="39" fillId="37" borderId="11" xfId="0" applyFont="1" applyFill="1" applyBorder="1" applyAlignment="1" applyProtection="1">
      <alignment horizontal="left"/>
      <protection/>
    </xf>
    <xf numFmtId="0" fontId="39" fillId="37" borderId="85" xfId="0" applyFont="1" applyFill="1" applyBorder="1" applyAlignment="1" applyProtection="1">
      <alignment horizontal="left"/>
      <protection/>
    </xf>
    <xf numFmtId="0" fontId="29" fillId="39" borderId="0" xfId="0" applyFont="1" applyFill="1" applyBorder="1" applyAlignment="1" applyProtection="1">
      <alignment horizontal="left"/>
      <protection/>
    </xf>
    <xf numFmtId="0" fontId="1" fillId="7" borderId="12" xfId="20" applyFont="1" applyBorder="1" applyAlignment="1" applyProtection="1" quotePrefix="1">
      <alignment horizontal="left"/>
      <protection/>
    </xf>
    <xf numFmtId="0" fontId="0" fillId="7" borderId="86" xfId="20" applyBorder="1" applyAlignment="1" applyProtection="1" quotePrefix="1">
      <alignment horizontal="left"/>
      <protection/>
    </xf>
    <xf numFmtId="0" fontId="50" fillId="37" borderId="69" xfId="0" applyFont="1" applyFill="1" applyBorder="1" applyAlignment="1" applyProtection="1">
      <alignment horizontal="left" vertical="center" wrapText="1"/>
      <protection/>
    </xf>
    <xf numFmtId="0" fontId="50" fillId="37" borderId="70" xfId="0" applyFont="1" applyFill="1" applyBorder="1" applyAlignment="1" applyProtection="1">
      <alignment horizontal="left" vertical="center" wrapText="1"/>
      <protection/>
    </xf>
    <xf numFmtId="43" fontId="51" fillId="37" borderId="87" xfId="45" applyFont="1" applyFill="1" applyBorder="1" applyAlignment="1" applyProtection="1">
      <alignment horizontal="center" vertical="center"/>
      <protection/>
    </xf>
    <xf numFmtId="43" fontId="51" fillId="37" borderId="69" xfId="45" applyFont="1" applyFill="1" applyBorder="1" applyAlignment="1" applyProtection="1">
      <alignment horizontal="center" vertical="center"/>
      <protection/>
    </xf>
    <xf numFmtId="0" fontId="0" fillId="37" borderId="69" xfId="0" applyFill="1" applyBorder="1" applyAlignment="1" applyProtection="1">
      <alignment horizontal="center"/>
      <protection/>
    </xf>
    <xf numFmtId="0" fontId="0" fillId="37" borderId="70" xfId="0" applyFill="1" applyBorder="1" applyAlignment="1" applyProtection="1">
      <alignment horizontal="center"/>
      <protection/>
    </xf>
    <xf numFmtId="0" fontId="43" fillId="37" borderId="0" xfId="0" applyFont="1" applyFill="1" applyAlignment="1" applyProtection="1">
      <alignment horizontal="left"/>
      <protection/>
    </xf>
    <xf numFmtId="0" fontId="49" fillId="37" borderId="0" xfId="0" applyFont="1" applyFill="1" applyBorder="1" applyAlignment="1" applyProtection="1">
      <alignment horizontal="right" vertical="top" wrapText="1"/>
      <protection/>
    </xf>
    <xf numFmtId="0" fontId="52" fillId="41" borderId="88" xfId="0" applyFont="1" applyFill="1" applyBorder="1" applyAlignment="1" applyProtection="1">
      <alignment horizontal="center"/>
      <protection locked="0"/>
    </xf>
    <xf numFmtId="0" fontId="52" fillId="41" borderId="39" xfId="0" applyFont="1" applyFill="1" applyBorder="1" applyAlignment="1" applyProtection="1">
      <alignment horizontal="center"/>
      <protection locked="0"/>
    </xf>
    <xf numFmtId="43" fontId="51" fillId="37" borderId="45" xfId="45" applyFont="1" applyFill="1" applyBorder="1" applyAlignment="1" applyProtection="1">
      <alignment horizontal="center" vertical="center"/>
      <protection/>
    </xf>
    <xf numFmtId="43" fontId="51" fillId="37" borderId="47" xfId="45" applyFont="1" applyFill="1" applyBorder="1" applyAlignment="1" applyProtection="1">
      <alignment horizontal="center" vertical="center"/>
      <protection/>
    </xf>
    <xf numFmtId="0" fontId="12" fillId="38" borderId="24" xfId="0" applyFont="1" applyFill="1" applyBorder="1" applyAlignment="1" applyProtection="1">
      <alignment horizontal="center"/>
      <protection/>
    </xf>
    <xf numFmtId="0" fontId="13" fillId="35" borderId="24" xfId="0" applyFont="1" applyFill="1" applyBorder="1" applyAlignment="1" applyProtection="1">
      <alignment horizontal="right"/>
      <protection/>
    </xf>
    <xf numFmtId="43" fontId="33" fillId="37" borderId="33" xfId="0" applyNumberFormat="1" applyFont="1" applyFill="1" applyBorder="1" applyAlignment="1" applyProtection="1">
      <alignment horizontal="center" vertical="center"/>
      <protection/>
    </xf>
    <xf numFmtId="0" fontId="33" fillId="37" borderId="84" xfId="0" applyFont="1" applyFill="1" applyBorder="1" applyAlignment="1" applyProtection="1">
      <alignment horizontal="center" vertical="center"/>
      <protection/>
    </xf>
    <xf numFmtId="0" fontId="1" fillId="7" borderId="12" xfId="20" applyFont="1" applyBorder="1" applyAlignment="1" applyProtection="1" quotePrefix="1">
      <alignment horizontal="left"/>
      <protection/>
    </xf>
    <xf numFmtId="0" fontId="49" fillId="37" borderId="42" xfId="20" applyFont="1" applyFill="1" applyBorder="1" applyAlignment="1" applyProtection="1">
      <alignment horizontal="center" wrapText="1"/>
      <protection/>
    </xf>
    <xf numFmtId="0" fontId="49" fillId="37" borderId="0" xfId="20" applyFont="1" applyFill="1" applyBorder="1" applyAlignment="1" applyProtection="1">
      <alignment horizontal="center" wrapText="1"/>
      <protection/>
    </xf>
    <xf numFmtId="0" fontId="33" fillId="38" borderId="0" xfId="0" applyFont="1" applyFill="1" applyBorder="1" applyAlignment="1" applyProtection="1">
      <alignment horizontal="left"/>
      <protection/>
    </xf>
    <xf numFmtId="0" fontId="33" fillId="38" borderId="38" xfId="0" applyFont="1" applyFill="1" applyBorder="1" applyAlignment="1" applyProtection="1">
      <alignment horizontal="left"/>
      <protection/>
    </xf>
    <xf numFmtId="0" fontId="13" fillId="40" borderId="10" xfId="0" applyFont="1" applyFill="1" applyBorder="1" applyAlignment="1" applyProtection="1">
      <alignment horizontal="center"/>
      <protection/>
    </xf>
    <xf numFmtId="0" fontId="23" fillId="37" borderId="0" xfId="0" applyFont="1" applyFill="1" applyBorder="1" applyAlignment="1" applyProtection="1">
      <alignment horizontal="center" vertical="center"/>
      <protection/>
    </xf>
    <xf numFmtId="0" fontId="28" fillId="49" borderId="0" xfId="61" applyFont="1" applyFill="1" applyBorder="1" applyAlignment="1" applyProtection="1">
      <alignment horizontal="left" vertical="center"/>
      <protection/>
    </xf>
    <xf numFmtId="0" fontId="13" fillId="40" borderId="24" xfId="0" applyFont="1" applyFill="1" applyBorder="1" applyAlignment="1" applyProtection="1">
      <alignment horizontal="right"/>
      <protection/>
    </xf>
    <xf numFmtId="0" fontId="55" fillId="0" borderId="75" xfId="0" applyFont="1" applyFill="1" applyBorder="1" applyAlignment="1" applyProtection="1">
      <alignment horizontal="center" vertical="center" wrapText="1"/>
      <protection/>
    </xf>
    <xf numFmtId="0" fontId="55" fillId="0" borderId="42" xfId="0" applyFont="1" applyFill="1" applyBorder="1" applyAlignment="1" applyProtection="1">
      <alignment horizontal="center" vertical="center" wrapText="1"/>
      <protection/>
    </xf>
    <xf numFmtId="0" fontId="55" fillId="0" borderId="76" xfId="0" applyFont="1" applyFill="1" applyBorder="1" applyAlignment="1" applyProtection="1">
      <alignment horizontal="center" vertical="center" wrapText="1"/>
      <protection/>
    </xf>
    <xf numFmtId="0" fontId="55" fillId="0" borderId="77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5" fillId="0" borderId="78" xfId="0" applyFont="1" applyFill="1" applyBorder="1" applyAlignment="1" applyProtection="1">
      <alignment horizontal="center" vertical="center" wrapText="1"/>
      <protection/>
    </xf>
    <xf numFmtId="0" fontId="55" fillId="0" borderId="79" xfId="0" applyFont="1" applyFill="1" applyBorder="1" applyAlignment="1" applyProtection="1">
      <alignment horizontal="center" vertical="center" wrapText="1"/>
      <protection/>
    </xf>
    <xf numFmtId="0" fontId="55" fillId="0" borderId="89" xfId="0" applyFont="1" applyFill="1" applyBorder="1" applyAlignment="1" applyProtection="1">
      <alignment horizontal="center" vertical="center" wrapText="1"/>
      <protection/>
    </xf>
    <xf numFmtId="0" fontId="55" fillId="0" borderId="80" xfId="0" applyFont="1" applyFill="1" applyBorder="1" applyAlignment="1" applyProtection="1">
      <alignment horizontal="center" vertical="center" wrapText="1"/>
      <protection/>
    </xf>
    <xf numFmtId="0" fontId="12" fillId="0" borderId="6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21" fillId="0" borderId="6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61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left"/>
      <protection/>
    </xf>
    <xf numFmtId="0" fontId="15" fillId="0" borderId="12" xfId="2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15" fillId="0" borderId="52" xfId="20" applyFont="1" applyFill="1" applyBorder="1" applyAlignment="1" applyProtection="1">
      <alignment horizontal="left"/>
      <protection/>
    </xf>
    <xf numFmtId="0" fontId="15" fillId="0" borderId="19" xfId="20" applyFont="1" applyFill="1" applyBorder="1" applyAlignment="1" applyProtection="1">
      <alignment horizontal="left"/>
      <protection/>
    </xf>
    <xf numFmtId="0" fontId="21" fillId="0" borderId="90" xfId="17" applyFont="1" applyFill="1" applyBorder="1" applyAlignment="1" applyProtection="1">
      <alignment horizontal="left"/>
      <protection/>
    </xf>
    <xf numFmtId="0" fontId="21" fillId="0" borderId="91" xfId="17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 wrapText="1"/>
      <protection/>
    </xf>
    <xf numFmtId="0" fontId="37" fillId="0" borderId="92" xfId="0" applyFont="1" applyFill="1" applyBorder="1" applyAlignment="1" applyProtection="1">
      <alignment horizontal="left" wrapText="1"/>
      <protection/>
    </xf>
    <xf numFmtId="0" fontId="15" fillId="0" borderId="93" xfId="20" applyFont="1" applyFill="1" applyBorder="1" applyAlignment="1" applyProtection="1" quotePrefix="1">
      <alignment horizontal="left" vertical="center"/>
      <protection/>
    </xf>
    <xf numFmtId="0" fontId="15" fillId="0" borderId="94" xfId="20" applyFont="1" applyFill="1" applyBorder="1" applyAlignment="1" applyProtection="1" quotePrefix="1">
      <alignment horizontal="left" vertical="center"/>
      <protection/>
    </xf>
    <xf numFmtId="0" fontId="15" fillId="0" borderId="51" xfId="20" applyFont="1" applyFill="1" applyBorder="1" applyAlignment="1" applyProtection="1" quotePrefix="1">
      <alignment horizontal="left" vertical="center"/>
      <protection/>
    </xf>
    <xf numFmtId="0" fontId="15" fillId="0" borderId="21" xfId="20" applyFont="1" applyFill="1" applyBorder="1" applyAlignment="1" applyProtection="1" quotePrefix="1">
      <alignment horizontal="left" vertic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14" fontId="21" fillId="0" borderId="0" xfId="0" applyNumberFormat="1" applyFont="1" applyFill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43" fontId="15" fillId="0" borderId="35" xfId="45" applyFont="1" applyFill="1" applyBorder="1" applyAlignment="1" applyProtection="1">
      <alignment horizontal="left"/>
      <protection/>
    </xf>
    <xf numFmtId="0" fontId="50" fillId="37" borderId="0" xfId="0" applyFont="1" applyFill="1" applyBorder="1" applyAlignment="1" applyProtection="1" quotePrefix="1">
      <alignment horizontal="left" vertical="center" wrapText="1"/>
      <protection/>
    </xf>
    <xf numFmtId="0" fontId="50" fillId="37" borderId="0" xfId="0" applyFont="1" applyFill="1" applyBorder="1" applyAlignment="1" applyProtection="1">
      <alignment horizontal="left" vertical="center" wrapText="1"/>
      <protection/>
    </xf>
    <xf numFmtId="0" fontId="63" fillId="47" borderId="52" xfId="49" applyFont="1" applyFill="1" applyBorder="1" applyAlignment="1" applyProtection="1">
      <alignment horizontal="center"/>
      <protection/>
    </xf>
    <xf numFmtId="0" fontId="63" fillId="47" borderId="19" xfId="49" applyFont="1" applyFill="1" applyBorder="1" applyAlignment="1" applyProtection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[0] 2" xfId="65"/>
  </cellStyles>
  <dxfs count="8">
    <dxf>
      <font>
        <b/>
        <i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8</xdr:row>
      <xdr:rowOff>38100</xdr:rowOff>
    </xdr:from>
    <xdr:to>
      <xdr:col>6</xdr:col>
      <xdr:colOff>333375</xdr:colOff>
      <xdr:row>9</xdr:row>
      <xdr:rowOff>171450</xdr:rowOff>
    </xdr:to>
    <xdr:sp>
      <xdr:nvSpPr>
        <xdr:cNvPr id="1" name="Freccia in giù 1"/>
        <xdr:cNvSpPr>
          <a:spLocks/>
        </xdr:cNvSpPr>
      </xdr:nvSpPr>
      <xdr:spPr>
        <a:xfrm>
          <a:off x="7200900" y="2219325"/>
          <a:ext cx="238125" cy="371475"/>
        </a:xfrm>
        <a:prstGeom prst="downArrow">
          <a:avLst>
            <a:gd name="adj" fmla="val 0"/>
          </a:avLst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2047875</xdr:colOff>
      <xdr:row>29</xdr:row>
      <xdr:rowOff>104775</xdr:rowOff>
    </xdr:from>
    <xdr:to>
      <xdr:col>6</xdr:col>
      <xdr:colOff>171450</xdr:colOff>
      <xdr:row>29</xdr:row>
      <xdr:rowOff>142875</xdr:rowOff>
    </xdr:to>
    <xdr:sp>
      <xdr:nvSpPr>
        <xdr:cNvPr id="2" name="Rettangolo 6"/>
        <xdr:cNvSpPr>
          <a:spLocks/>
        </xdr:cNvSpPr>
      </xdr:nvSpPr>
      <xdr:spPr>
        <a:xfrm>
          <a:off x="6467475" y="7743825"/>
          <a:ext cx="809625" cy="38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29</xdr:row>
      <xdr:rowOff>95250</xdr:rowOff>
    </xdr:from>
    <xdr:to>
      <xdr:col>6</xdr:col>
      <xdr:colOff>247650</xdr:colOff>
      <xdr:row>29</xdr:row>
      <xdr:rowOff>266700</xdr:rowOff>
    </xdr:to>
    <xdr:sp>
      <xdr:nvSpPr>
        <xdr:cNvPr id="3" name="Freccia in giù 7"/>
        <xdr:cNvSpPr>
          <a:spLocks/>
        </xdr:cNvSpPr>
      </xdr:nvSpPr>
      <xdr:spPr>
        <a:xfrm>
          <a:off x="7286625" y="7734300"/>
          <a:ext cx="66675" cy="171450"/>
        </a:xfrm>
        <a:prstGeom prst="downArrow">
          <a:avLst>
            <a:gd name="adj" fmla="val 305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50</xdr:row>
      <xdr:rowOff>38100</xdr:rowOff>
    </xdr:from>
    <xdr:to>
      <xdr:col>6</xdr:col>
      <xdr:colOff>342900</xdr:colOff>
      <xdr:row>50</xdr:row>
      <xdr:rowOff>352425</xdr:rowOff>
    </xdr:to>
    <xdr:sp>
      <xdr:nvSpPr>
        <xdr:cNvPr id="4" name="Freccia in giù 1"/>
        <xdr:cNvSpPr>
          <a:spLocks/>
        </xdr:cNvSpPr>
      </xdr:nvSpPr>
      <xdr:spPr>
        <a:xfrm>
          <a:off x="7210425" y="12982575"/>
          <a:ext cx="238125" cy="314325"/>
        </a:xfrm>
        <a:prstGeom prst="downArrow">
          <a:avLst>
            <a:gd name="adj" fmla="val -7574"/>
          </a:avLst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EP1650"/>
  <sheetViews>
    <sheetView showGridLines="0" tabSelected="1" zoomScalePageLayoutView="0" workbookViewId="0" topLeftCell="A1">
      <selection activeCell="G40" sqref="G40"/>
    </sheetView>
  </sheetViews>
  <sheetFormatPr defaultColWidth="9.140625" defaultRowHeight="15"/>
  <cols>
    <col min="1" max="1" width="10.7109375" style="87" customWidth="1"/>
    <col min="2" max="2" width="0.5625" style="1" customWidth="1"/>
    <col min="3" max="3" width="16.7109375" style="1" customWidth="1"/>
    <col min="4" max="4" width="23.00390625" style="1" customWidth="1"/>
    <col min="5" max="5" width="15.28125" style="1" customWidth="1"/>
    <col min="6" max="6" width="40.28125" style="2" customWidth="1"/>
    <col min="7" max="7" width="6.421875" style="4" customWidth="1"/>
    <col min="8" max="8" width="12.28125" style="193" customWidth="1"/>
    <col min="9" max="9" width="1.57421875" style="11" customWidth="1"/>
    <col min="10" max="10" width="35.8515625" style="5" hidden="1" customWidth="1"/>
    <col min="11" max="11" width="7.7109375" style="3" hidden="1" customWidth="1"/>
    <col min="12" max="12" width="12.140625" style="1" hidden="1" customWidth="1"/>
    <col min="13" max="13" width="1.1484375" style="70" customWidth="1"/>
    <col min="14" max="14" width="35.00390625" style="1" customWidth="1"/>
    <col min="15" max="15" width="6.140625" style="1" customWidth="1"/>
    <col min="16" max="16" width="6.00390625" style="1" customWidth="1"/>
    <col min="17" max="17" width="9.00390625" style="1" customWidth="1"/>
    <col min="18" max="18" width="9.7109375" style="157" bestFit="1" customWidth="1"/>
    <col min="19" max="19" width="9.28125" style="157" bestFit="1" customWidth="1"/>
    <col min="20" max="22" width="9.140625" style="1" customWidth="1"/>
    <col min="23" max="146" width="9.140625" style="92" customWidth="1"/>
    <col min="147" max="16384" width="9.140625" style="1" customWidth="1"/>
  </cols>
  <sheetData>
    <row r="1" spans="1:146" s="6" customFormat="1" ht="2.25" customHeight="1" thickBot="1">
      <c r="A1" s="91"/>
      <c r="B1" s="90"/>
      <c r="C1" s="230"/>
      <c r="D1" s="90"/>
      <c r="E1" s="90"/>
      <c r="F1" s="105"/>
      <c r="G1" s="106"/>
      <c r="H1" s="176"/>
      <c r="I1" s="107"/>
      <c r="J1" s="8"/>
      <c r="K1" s="9"/>
      <c r="M1" s="7"/>
      <c r="N1" s="90"/>
      <c r="O1" s="90"/>
      <c r="P1" s="90"/>
      <c r="Q1" s="90"/>
      <c r="R1" s="154"/>
      <c r="S1" s="154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</row>
    <row r="2" spans="1:146" s="70" customFormat="1" ht="24.75" customHeight="1" thickBot="1">
      <c r="A2" s="378" t="s">
        <v>55</v>
      </c>
      <c r="B2" s="96"/>
      <c r="C2" s="384" t="s">
        <v>57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90"/>
      <c r="R2" s="154"/>
      <c r="S2" s="154"/>
      <c r="T2" s="90"/>
      <c r="U2" s="90"/>
      <c r="V2" s="90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</row>
    <row r="3" spans="1:19" s="90" customFormat="1" ht="24.75" customHeight="1" thickBot="1">
      <c r="A3" s="379"/>
      <c r="B3" s="124"/>
      <c r="C3" s="279">
        <f>N58</f>
      </c>
      <c r="D3" s="124"/>
      <c r="E3" s="124"/>
      <c r="F3" s="124"/>
      <c r="G3" s="124"/>
      <c r="H3" s="177"/>
      <c r="I3" s="125"/>
      <c r="J3" s="124"/>
      <c r="K3" s="124"/>
      <c r="L3" s="124"/>
      <c r="M3" s="132"/>
      <c r="N3" s="124"/>
      <c r="O3" s="124"/>
      <c r="P3" s="124"/>
      <c r="R3" s="154"/>
      <c r="S3" s="154"/>
    </row>
    <row r="4" spans="1:19" s="90" customFormat="1" ht="24" customHeight="1" thickBot="1">
      <c r="A4" s="379"/>
      <c r="B4" s="124"/>
      <c r="C4" s="236" t="s">
        <v>60</v>
      </c>
      <c r="D4" s="259"/>
      <c r="E4" s="97" t="s">
        <v>61</v>
      </c>
      <c r="F4" s="260"/>
      <c r="G4" s="368" t="s">
        <v>56</v>
      </c>
      <c r="H4" s="368"/>
      <c r="I4" s="124"/>
      <c r="J4" s="124"/>
      <c r="K4" s="124"/>
      <c r="L4" s="124"/>
      <c r="M4" s="132"/>
      <c r="N4" s="124"/>
      <c r="O4" s="124"/>
      <c r="P4" s="124"/>
      <c r="R4" s="154"/>
      <c r="S4" s="154"/>
    </row>
    <row r="5" spans="1:44" ht="24" customHeight="1" thickBot="1">
      <c r="A5" s="379"/>
      <c r="B5" s="48"/>
      <c r="C5" s="97" t="s">
        <v>35</v>
      </c>
      <c r="D5" s="258"/>
      <c r="E5" s="127" t="s">
        <v>38</v>
      </c>
      <c r="F5" s="126"/>
      <c r="G5" s="368"/>
      <c r="H5" s="368"/>
      <c r="I5" s="231"/>
      <c r="J5" s="5" t="str">
        <f>IF(AND(O8&lt;7694.31,9,G59&gt;1),"COMPLETA ESENZIONE","RIDUZIONE DEL "&amp;RIGHT(C10,5))</f>
        <v>RIDUZIONE DEL </v>
      </c>
      <c r="M5" s="132"/>
      <c r="N5" s="90"/>
      <c r="O5" s="90"/>
      <c r="P5" s="90"/>
      <c r="Q5" s="90"/>
      <c r="R5" s="154"/>
      <c r="S5" s="154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</row>
    <row r="6" spans="1:44" ht="24" customHeight="1" thickBot="1">
      <c r="A6" s="379"/>
      <c r="B6" s="48"/>
      <c r="C6" s="97" t="s">
        <v>59</v>
      </c>
      <c r="D6" s="369"/>
      <c r="E6" s="370"/>
      <c r="F6" s="370"/>
      <c r="G6" s="368"/>
      <c r="H6" s="368"/>
      <c r="I6" s="107"/>
      <c r="M6" s="132"/>
      <c r="N6" s="361" t="s">
        <v>202</v>
      </c>
      <c r="O6" s="371">
        <f>Dati_Generali!N7</f>
        <v>10000</v>
      </c>
      <c r="P6" s="372"/>
      <c r="Q6" s="90"/>
      <c r="R6" s="154"/>
      <c r="S6" s="154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</row>
    <row r="7" spans="1:44" ht="24" customHeight="1" thickBot="1">
      <c r="A7" s="379"/>
      <c r="B7" s="48"/>
      <c r="C7" s="97" t="s">
        <v>36</v>
      </c>
      <c r="D7" s="369"/>
      <c r="E7" s="370"/>
      <c r="F7" s="370"/>
      <c r="G7" s="368"/>
      <c r="H7" s="368"/>
      <c r="I7" s="107"/>
      <c r="J7" s="5" t="s">
        <v>34</v>
      </c>
      <c r="L7" s="1">
        <f>RIGHT(D9,9)</f>
      </c>
      <c r="M7" s="132"/>
      <c r="N7" s="362"/>
      <c r="O7" s="371"/>
      <c r="P7" s="372"/>
      <c r="Q7" s="90"/>
      <c r="R7" s="154"/>
      <c r="S7" s="154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</row>
    <row r="8" spans="1:44" ht="24" customHeight="1" thickBot="1">
      <c r="A8" s="379"/>
      <c r="B8" s="48"/>
      <c r="C8" s="98" t="s">
        <v>37</v>
      </c>
      <c r="D8" s="259"/>
      <c r="E8" s="127" t="s">
        <v>58</v>
      </c>
      <c r="F8" s="261"/>
      <c r="G8" s="368"/>
      <c r="H8" s="368"/>
      <c r="I8" s="107"/>
      <c r="M8" s="132"/>
      <c r="N8" s="248" t="s">
        <v>62</v>
      </c>
      <c r="O8" s="363">
        <f>G61*1+0</f>
        <v>0</v>
      </c>
      <c r="P8" s="364"/>
      <c r="Q8" s="90"/>
      <c r="R8" s="154"/>
      <c r="S8" s="154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</row>
    <row r="9" spans="1:44" ht="18.75" customHeight="1" thickBot="1">
      <c r="A9" s="101"/>
      <c r="B9" s="90"/>
      <c r="C9" s="100"/>
      <c r="D9" s="350">
        <f>IF(O10&lt;&gt;P10,"",IF(AND(AND(D6="",B30&lt;1.1,(G61*1+0))=0),"",IF(AND(AND(D6&lt;&gt;"",O8&lt;Dati_Generali!N5,G59&gt;1)),"L'UTENTE HA DIRITTO ALLA COMPLETA ESENZIONE",C10)))</f>
      </c>
      <c r="E9" s="350"/>
      <c r="F9" s="350"/>
      <c r="G9" s="242"/>
      <c r="H9" s="242"/>
      <c r="I9" s="107"/>
      <c r="J9" s="8"/>
      <c r="K9" s="9"/>
      <c r="L9" s="6"/>
      <c r="M9" s="132"/>
      <c r="N9" s="249" t="s">
        <v>63</v>
      </c>
      <c r="O9" s="250"/>
      <c r="P9" s="251"/>
      <c r="Q9" s="108"/>
      <c r="R9" s="154"/>
      <c r="S9" s="154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</row>
    <row r="10" spans="1:44" ht="20.25" customHeight="1" thickBot="1" thickTop="1">
      <c r="A10" s="102"/>
      <c r="B10" s="90"/>
      <c r="C10" s="244">
        <f>IF(AND(O8&lt;O6,G58=1),$M$11&amp;" "&amp;L11&amp;" %",IF(AND(O8&lt;O6,G58=1),$M$11&amp;" "&amp;L11&amp;" %",IF(AND(O8&lt;O6,G58=2),$M$11&amp;" "&amp;L14&amp;" %",IF(AND(O8&lt;O6,G58=3),$M$11&amp;" "&amp;L17&amp;" %",IF(AND(O8&lt;O6,G58=4),$M$11&amp;" "&amp;L20&amp;" %",IF(AND(O8&lt;O6,G58=5),$M$11&amp;" "&amp;L23&amp;" %",IF(AND(O8&lt;O6,G58&gt;5),$M$11&amp;" "&amp;L26&amp;" %",IF(O8&gt;Dati_Generali!N7,"NON VI E' DIRITTO A RIDUZIONI",""))))))))</f>
      </c>
      <c r="D10" s="383"/>
      <c r="E10" s="383"/>
      <c r="F10" s="383"/>
      <c r="G10" s="243"/>
      <c r="H10" s="243"/>
      <c r="I10" s="107"/>
      <c r="J10" s="341" t="s">
        <v>7</v>
      </c>
      <c r="K10" s="342"/>
      <c r="L10" s="49" t="s">
        <v>9</v>
      </c>
      <c r="M10" s="132"/>
      <c r="N10" s="158" t="s">
        <v>54</v>
      </c>
      <c r="O10" s="235">
        <f>B30</f>
        <v>0</v>
      </c>
      <c r="P10" s="235">
        <f>IF(G58&lt;&gt;"",G58,"")</f>
        <v>0</v>
      </c>
      <c r="Q10" s="90"/>
      <c r="R10" s="154"/>
      <c r="S10" s="154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</row>
    <row r="11" spans="1:44" ht="22.5" thickBot="1" thickTop="1">
      <c r="A11" s="245"/>
      <c r="B11" s="91">
        <f>IF((H11)&gt;0,1,0)</f>
        <v>0</v>
      </c>
      <c r="C11" s="61" t="s">
        <v>45</v>
      </c>
      <c r="D11" s="257"/>
      <c r="E11" s="23" t="s">
        <v>4</v>
      </c>
      <c r="F11" s="29" t="str">
        <f>J11</f>
        <v> dichiarante (1 componente):</v>
      </c>
      <c r="G11" s="258"/>
      <c r="H11" s="178">
        <f>IF(G11&lt;&gt;"",K11,0)</f>
        <v>0</v>
      </c>
      <c r="I11" s="103"/>
      <c r="J11" s="42" t="s">
        <v>5</v>
      </c>
      <c r="K11" s="50">
        <v>1</v>
      </c>
      <c r="L11" s="116">
        <v>50</v>
      </c>
      <c r="M11" s="140" t="s">
        <v>11</v>
      </c>
      <c r="N11" s="367">
        <f>IF(AND(AND(G11&lt;&gt;1,G11&lt;&gt;"X",G11&lt;&gt;"")),"Accetto solo '1' o 'X'","")</f>
      </c>
      <c r="O11" s="367"/>
      <c r="P11" s="367"/>
      <c r="Q11" s="367"/>
      <c r="R11" s="154"/>
      <c r="S11" s="154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</row>
    <row r="12" spans="1:44" ht="21">
      <c r="A12" s="101"/>
      <c r="B12" s="91"/>
      <c r="C12" s="380" t="s">
        <v>47</v>
      </c>
      <c r="D12" s="381"/>
      <c r="E12" s="24"/>
      <c r="F12" s="161"/>
      <c r="G12" s="162"/>
      <c r="H12" s="179"/>
      <c r="I12" s="103"/>
      <c r="J12" s="159"/>
      <c r="K12" s="53"/>
      <c r="L12" s="119"/>
      <c r="M12" s="140"/>
      <c r="N12" s="142"/>
      <c r="O12" s="142"/>
      <c r="P12" s="142"/>
      <c r="Q12" s="142"/>
      <c r="R12" s="154"/>
      <c r="S12" s="154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</row>
    <row r="13" spans="1:44" ht="19.5" thickBot="1">
      <c r="A13" s="101"/>
      <c r="B13" s="58"/>
      <c r="C13" s="373"/>
      <c r="D13" s="373"/>
      <c r="E13" s="82"/>
      <c r="F13" s="83"/>
      <c r="G13" s="160"/>
      <c r="H13" s="180"/>
      <c r="I13" s="103"/>
      <c r="J13" s="43"/>
      <c r="K13" s="51"/>
      <c r="L13" s="117"/>
      <c r="M13" s="151" t="s">
        <v>12</v>
      </c>
      <c r="N13" s="139">
        <f>F16</f>
      </c>
      <c r="O13" s="136">
        <f>C16</f>
        <v>0</v>
      </c>
      <c r="P13" s="137"/>
      <c r="Q13" s="128"/>
      <c r="R13" s="154"/>
      <c r="S13" s="154"/>
      <c r="T13" s="128"/>
      <c r="U13" s="128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</row>
    <row r="14" spans="1:44" ht="22.5" thickBot="1" thickTop="1">
      <c r="A14" s="101"/>
      <c r="B14" s="91">
        <f>IF((H14+H15)&gt;0,1,0)</f>
        <v>0</v>
      </c>
      <c r="C14" s="15" t="s">
        <v>44</v>
      </c>
      <c r="D14" s="15"/>
      <c r="E14" s="23" t="s">
        <v>4</v>
      </c>
      <c r="F14" s="29" t="str">
        <f>J14</f>
        <v> con due adulti presenti</v>
      </c>
      <c r="G14" s="81"/>
      <c r="H14" s="178">
        <f>IF(G14&lt;&gt;"",K14,0)</f>
        <v>0</v>
      </c>
      <c r="I14" s="104"/>
      <c r="J14" s="77" t="s">
        <v>15</v>
      </c>
      <c r="K14" s="52">
        <v>0.57</v>
      </c>
      <c r="L14" s="118">
        <v>55</v>
      </c>
      <c r="M14" s="131"/>
      <c r="N14" s="104">
        <f>IF(AND(AND(G14&lt;&gt;1,G14&lt;&gt;"X",G14&lt;&gt;"")),"Accetto solo '1' o 'X'","")</f>
      </c>
      <c r="O14" s="90"/>
      <c r="P14" s="128"/>
      <c r="Q14" s="128"/>
      <c r="R14" s="154"/>
      <c r="S14" s="154"/>
      <c r="T14" s="128"/>
      <c r="U14" s="128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</row>
    <row r="15" spans="1:44" ht="21.75" thickBot="1">
      <c r="A15" s="101"/>
      <c r="B15" s="91"/>
      <c r="C15" s="163" t="s">
        <v>46</v>
      </c>
      <c r="D15" s="13"/>
      <c r="E15" s="24" t="s">
        <v>4</v>
      </c>
      <c r="F15" s="30" t="str">
        <f>J15</f>
        <v> in nucleo mono genitoriale</v>
      </c>
      <c r="G15" s="81"/>
      <c r="H15" s="181">
        <f>IF(G15&lt;&gt;"",K15,0)</f>
        <v>0</v>
      </c>
      <c r="I15" s="104"/>
      <c r="J15" s="78" t="s">
        <v>16</v>
      </c>
      <c r="K15" s="53">
        <v>0.6</v>
      </c>
      <c r="L15" s="119"/>
      <c r="M15" s="131"/>
      <c r="N15" s="104">
        <f>IF(AND(AND(G15&lt;&gt;1,G15&lt;&gt;"X",G15&lt;&gt;"")),"Accetto solo '1' o 'X'","")</f>
      </c>
      <c r="O15" s="90"/>
      <c r="P15" s="128"/>
      <c r="Q15" s="128"/>
      <c r="R15" s="154"/>
      <c r="S15" s="154"/>
      <c r="T15" s="128"/>
      <c r="U15" s="128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</row>
    <row r="16" spans="1:44" ht="19.5" thickBot="1">
      <c r="A16" s="101"/>
      <c r="B16" s="91"/>
      <c r="C16" s="374"/>
      <c r="D16" s="374"/>
      <c r="E16" s="374"/>
      <c r="F16" s="95">
        <f>IF(AND((H14+H15)&gt;0,(H11)=0),"Hai saltato un passaggio !?",IF(AND(H14&gt;0,H15&gt;0),"Non puoi fare due selezioni!",""))</f>
      </c>
      <c r="G16" s="16"/>
      <c r="H16" s="182"/>
      <c r="I16" s="103"/>
      <c r="J16" s="43"/>
      <c r="K16" s="51"/>
      <c r="L16" s="117"/>
      <c r="M16" s="151">
        <f>C19</f>
        <v>0</v>
      </c>
      <c r="N16" s="135">
        <f>F19</f>
      </c>
      <c r="O16" s="136">
        <f>C19</f>
        <v>0</v>
      </c>
      <c r="P16" s="137"/>
      <c r="Q16" s="128"/>
      <c r="R16" s="154"/>
      <c r="S16" s="154"/>
      <c r="T16" s="128"/>
      <c r="U16" s="128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</row>
    <row r="17" spans="1:44" ht="22.5" thickBot="1" thickTop="1">
      <c r="A17" s="101"/>
      <c r="B17" s="91">
        <f>IF((H17+H18)&gt;0,1,0)</f>
        <v>0</v>
      </c>
      <c r="C17" s="61" t="s">
        <v>0</v>
      </c>
      <c r="D17" s="61"/>
      <c r="E17" s="23" t="s">
        <v>4</v>
      </c>
      <c r="F17" s="29" t="str">
        <f>J17</f>
        <v> a carico &lt;  26 anni</v>
      </c>
      <c r="G17" s="81"/>
      <c r="H17" s="178">
        <f>IF(G17&lt;&gt;"",K17,0)</f>
        <v>0</v>
      </c>
      <c r="I17" s="104"/>
      <c r="J17" s="77" t="s">
        <v>17</v>
      </c>
      <c r="K17" s="52">
        <v>0.6</v>
      </c>
      <c r="L17" s="118">
        <v>60</v>
      </c>
      <c r="M17" s="131"/>
      <c r="N17" s="104">
        <f>IF(AND(AND(G17&lt;&gt;1,G17&lt;&gt;"X",G17&lt;&gt;"")),"Accetto solo '1' o 'X'","")</f>
      </c>
      <c r="O17" s="90"/>
      <c r="P17" s="128"/>
      <c r="Q17" s="128"/>
      <c r="R17" s="154"/>
      <c r="S17" s="154"/>
      <c r="T17" s="128"/>
      <c r="U17" s="128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</row>
    <row r="18" spans="1:44" ht="21.75" thickBot="1">
      <c r="A18" s="101"/>
      <c r="B18" s="91"/>
      <c r="C18" s="164" t="s">
        <v>1</v>
      </c>
      <c r="D18" s="62"/>
      <c r="E18" s="24" t="s">
        <v>4</v>
      </c>
      <c r="F18" s="30" t="str">
        <f>J18</f>
        <v> non  a carico o persona &gt;=  26 anni</v>
      </c>
      <c r="G18" s="81"/>
      <c r="H18" s="181">
        <f>IF(G18&lt;&gt;"",K18,0)</f>
        <v>0</v>
      </c>
      <c r="I18" s="104"/>
      <c r="J18" s="78" t="s">
        <v>18</v>
      </c>
      <c r="K18" s="53">
        <v>0.5</v>
      </c>
      <c r="L18" s="119"/>
      <c r="M18" s="131"/>
      <c r="N18" s="104">
        <f>IF(AND(AND(G18&lt;&gt;1,G18&lt;&gt;"X",G18&lt;&gt;"")),"Accetto solo '1' o 'X'","")</f>
      </c>
      <c r="O18" s="90"/>
      <c r="P18" s="128"/>
      <c r="Q18" s="128"/>
      <c r="R18" s="154"/>
      <c r="S18" s="154"/>
      <c r="T18" s="128"/>
      <c r="U18" s="128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</row>
    <row r="19" spans="1:44" ht="19.5" thickBot="1">
      <c r="A19" s="101"/>
      <c r="B19" s="91"/>
      <c r="C19" s="347"/>
      <c r="D19" s="347"/>
      <c r="E19" s="347"/>
      <c r="F19" s="141">
        <f>IF(AND((H17+H18)&gt;0,(H14+H15)=0),"Hai saltato un passaggio !?",IF(AND(H17&gt;0,H18&gt;0),"Non puoi fare due selezioni!",""))</f>
      </c>
      <c r="G19" s="84"/>
      <c r="H19" s="180"/>
      <c r="I19" s="103"/>
      <c r="J19" s="43"/>
      <c r="K19" s="51"/>
      <c r="L19" s="117"/>
      <c r="M19" s="151"/>
      <c r="N19" s="135">
        <f>F22</f>
      </c>
      <c r="O19" s="136">
        <f>C22</f>
      </c>
      <c r="P19" s="137"/>
      <c r="Q19" s="128"/>
      <c r="R19" s="154"/>
      <c r="S19" s="154"/>
      <c r="T19" s="128"/>
      <c r="U19" s="128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</row>
    <row r="20" spans="1:44" ht="22.5" thickBot="1" thickTop="1">
      <c r="A20" s="101"/>
      <c r="B20" s="91">
        <f>IF((H20+H21)&gt;0,1,0)</f>
        <v>0</v>
      </c>
      <c r="C20" s="66" t="s">
        <v>2</v>
      </c>
      <c r="D20" s="67"/>
      <c r="E20" s="23" t="s">
        <v>4</v>
      </c>
      <c r="F20" s="29" t="str">
        <f>J20</f>
        <v> a carico &lt;  26 anni</v>
      </c>
      <c r="G20" s="81"/>
      <c r="H20" s="178">
        <f>IF(G20&lt;&gt;"",K20,0)</f>
        <v>0</v>
      </c>
      <c r="I20" s="104"/>
      <c r="J20" s="77" t="s">
        <v>17</v>
      </c>
      <c r="K20" s="52">
        <v>0.7</v>
      </c>
      <c r="L20" s="118">
        <v>65</v>
      </c>
      <c r="M20" s="131"/>
      <c r="N20" s="104">
        <f>IF(AND(AND(G20&lt;&gt;1,G20&lt;&gt;"X",G20&lt;&gt;"")),"Accetto solo '1' o 'X'","")</f>
      </c>
      <c r="O20" s="90"/>
      <c r="P20" s="128"/>
      <c r="Q20" s="128"/>
      <c r="R20" s="154"/>
      <c r="S20" s="154"/>
      <c r="T20" s="128"/>
      <c r="U20" s="128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</row>
    <row r="21" spans="1:44" ht="21.75" thickBot="1">
      <c r="A21" s="101"/>
      <c r="B21" s="91"/>
      <c r="C21" s="165" t="s">
        <v>1</v>
      </c>
      <c r="D21" s="88"/>
      <c r="E21" s="24" t="s">
        <v>4</v>
      </c>
      <c r="F21" s="30" t="str">
        <f>J21</f>
        <v> non  a carico o persona &gt;=  26 anni</v>
      </c>
      <c r="G21" s="81"/>
      <c r="H21" s="181">
        <f>IF(G21&lt;&gt;"",K21,0)</f>
        <v>0</v>
      </c>
      <c r="I21" s="104"/>
      <c r="J21" s="78" t="s">
        <v>18</v>
      </c>
      <c r="K21" s="53">
        <v>0.62</v>
      </c>
      <c r="L21" s="119"/>
      <c r="M21" s="131"/>
      <c r="N21" s="104">
        <f>IF(AND(AND(G21&lt;&gt;1,G21&lt;&gt;"X",G21&lt;&gt;"")),"Accetto solo '1' o 'X'","")</f>
      </c>
      <c r="O21" s="90"/>
      <c r="P21" s="128"/>
      <c r="Q21" s="128"/>
      <c r="R21" s="154"/>
      <c r="S21" s="154"/>
      <c r="T21" s="128"/>
      <c r="U21" s="128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</row>
    <row r="22" spans="1:44" ht="19.5" thickBot="1">
      <c r="A22" s="101"/>
      <c r="B22" s="91"/>
      <c r="C22" s="385">
        <f>IF(AND((H20+H21)&gt;0,(H17+H18)=0),"Hai saltato un passaggio !?","")</f>
      </c>
      <c r="D22" s="385"/>
      <c r="E22" s="385"/>
      <c r="F22" s="94">
        <f>IF(AND(H20&gt;0,H21&gt;0),"Non puoi fare due selezioni!","")</f>
      </c>
      <c r="G22" s="69"/>
      <c r="H22" s="183"/>
      <c r="I22" s="103"/>
      <c r="J22" s="43"/>
      <c r="K22" s="51"/>
      <c r="L22" s="117"/>
      <c r="M22" s="151"/>
      <c r="N22" s="135">
        <f>F25</f>
      </c>
      <c r="O22" s="136">
        <f>C25</f>
        <v>0</v>
      </c>
      <c r="P22" s="137"/>
      <c r="Q22" s="128"/>
      <c r="R22" s="154"/>
      <c r="S22" s="154"/>
      <c r="T22" s="128"/>
      <c r="U22" s="128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</row>
    <row r="23" spans="1:44" ht="22.5" thickBot="1" thickTop="1">
      <c r="A23" s="101"/>
      <c r="B23" s="91">
        <f>IF((H23+H24)&gt;0,1,0)</f>
        <v>0</v>
      </c>
      <c r="C23" s="61" t="s">
        <v>3</v>
      </c>
      <c r="D23" s="61"/>
      <c r="E23" s="23" t="s">
        <v>4</v>
      </c>
      <c r="F23" s="29" t="str">
        <f>J23</f>
        <v> a carico &lt;  26 anni</v>
      </c>
      <c r="G23" s="81"/>
      <c r="H23" s="178">
        <f>IF(G23&lt;&gt;"",K23,0)</f>
        <v>0</v>
      </c>
      <c r="I23" s="104"/>
      <c r="J23" s="77" t="s">
        <v>17</v>
      </c>
      <c r="K23" s="89">
        <v>0.8</v>
      </c>
      <c r="L23" s="118">
        <v>70</v>
      </c>
      <c r="M23" s="131"/>
      <c r="N23" s="104">
        <f>IF(AND(AND(G23&lt;&gt;1,G23&lt;&gt;"X",G23&lt;&gt;"")),"Accetto solo '1' o 'X'","")</f>
      </c>
      <c r="O23" s="90"/>
      <c r="P23" s="128"/>
      <c r="Q23" s="128"/>
      <c r="R23" s="154"/>
      <c r="S23" s="154"/>
      <c r="T23" s="128"/>
      <c r="U23" s="128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</row>
    <row r="24" spans="1:44" ht="21.75" thickBot="1">
      <c r="A24" s="101"/>
      <c r="B24" s="91"/>
      <c r="C24" s="164" t="s">
        <v>1</v>
      </c>
      <c r="D24" s="62"/>
      <c r="E24" s="24" t="s">
        <v>4</v>
      </c>
      <c r="F24" s="30" t="str">
        <f>J24</f>
        <v> non  a carico o persona &gt;=  26 anni</v>
      </c>
      <c r="G24" s="81"/>
      <c r="H24" s="181">
        <f>IF(G24&lt;&gt;"",K24,0)</f>
        <v>0</v>
      </c>
      <c r="I24" s="104"/>
      <c r="J24" s="78" t="s">
        <v>18</v>
      </c>
      <c r="K24" s="53">
        <v>0.67</v>
      </c>
      <c r="L24" s="119"/>
      <c r="M24" s="131"/>
      <c r="N24" s="104">
        <f>IF(AND(AND(G24&lt;&gt;1,G24&lt;&gt;"X",G24&lt;&gt;"")),"Accetto solo '1' o 'X'","")</f>
      </c>
      <c r="O24" s="90"/>
      <c r="P24" s="128"/>
      <c r="Q24" s="128"/>
      <c r="R24" s="154"/>
      <c r="S24" s="154"/>
      <c r="T24" s="128"/>
      <c r="U24" s="128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</row>
    <row r="25" spans="1:44" ht="19.5" thickBot="1">
      <c r="A25" s="101"/>
      <c r="B25" s="91"/>
      <c r="C25" s="346"/>
      <c r="D25" s="346"/>
      <c r="E25" s="82"/>
      <c r="F25" s="93">
        <f>IF(AND((H23+H24)&gt;0,(H20+H21)=0),"Hai saltato un passaggio !?",IF(AND(H23&gt;0,H24&gt;0),"Non puoi fare due selezioni!",""))</f>
      </c>
      <c r="G25" s="84"/>
      <c r="H25" s="180"/>
      <c r="I25" s="103"/>
      <c r="J25" s="43"/>
      <c r="K25" s="51"/>
      <c r="L25" s="117"/>
      <c r="M25" s="151"/>
      <c r="N25" s="135">
        <f>E28</f>
      </c>
      <c r="O25" s="136"/>
      <c r="P25" s="137"/>
      <c r="Q25" s="128"/>
      <c r="R25" s="154"/>
      <c r="S25" s="154"/>
      <c r="T25" s="128"/>
      <c r="U25" s="128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</row>
    <row r="26" spans="1:44" ht="22.5" thickBot="1" thickTop="1">
      <c r="A26" s="101"/>
      <c r="B26" s="91">
        <f>IF((H26+H27)&gt;0,G26+G27,0)</f>
        <v>0</v>
      </c>
      <c r="C26" s="66" t="s">
        <v>209</v>
      </c>
      <c r="D26" s="66"/>
      <c r="E26" s="23" t="s">
        <v>4</v>
      </c>
      <c r="F26" s="29" t="str">
        <f>J26</f>
        <v> a carico &lt;  26 anni</v>
      </c>
      <c r="G26" s="81"/>
      <c r="H26" s="178">
        <f>IF(G26&lt;&gt;"",K26*G26,0)</f>
        <v>0</v>
      </c>
      <c r="I26" s="104"/>
      <c r="J26" s="77" t="s">
        <v>17</v>
      </c>
      <c r="K26" s="52">
        <v>0.8</v>
      </c>
      <c r="L26" s="118">
        <f>IF((L23+5*G26+5*G27)&gt;100,100,L23+5*G26+5*G27)</f>
        <v>70</v>
      </c>
      <c r="M26" s="143"/>
      <c r="N26" s="129">
        <f>IF(S26&gt;1,"Accetto solo N° fino a '9'",IF(R26&gt;57,"Accetto solo un numero fino a '9'",""))</f>
      </c>
      <c r="O26" s="128"/>
      <c r="P26" s="128"/>
      <c r="Q26" s="128"/>
      <c r="R26" s="155">
        <f>IF(G26&gt;0,CODE(G26),0)</f>
        <v>0</v>
      </c>
      <c r="S26" s="155">
        <f>LEN(G26)</f>
        <v>0</v>
      </c>
      <c r="T26" s="128"/>
      <c r="U26" s="128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</row>
    <row r="27" spans="1:44" ht="21.75" thickBot="1">
      <c r="A27" s="101"/>
      <c r="B27" s="91"/>
      <c r="C27" s="165" t="s">
        <v>1</v>
      </c>
      <c r="D27" s="66"/>
      <c r="E27" s="24" t="s">
        <v>4</v>
      </c>
      <c r="F27" s="30" t="str">
        <f>J27</f>
        <v> non  a carico o persona &gt;=  26 anni</v>
      </c>
      <c r="G27" s="81"/>
      <c r="H27" s="181">
        <f>IF(G27&lt;&gt;"",K27*G27,0)</f>
        <v>0</v>
      </c>
      <c r="I27" s="104"/>
      <c r="J27" s="78" t="s">
        <v>18</v>
      </c>
      <c r="K27" s="53">
        <v>0.67</v>
      </c>
      <c r="L27" s="118"/>
      <c r="M27" s="143"/>
      <c r="N27" s="152">
        <f>IF(S27&gt;1,"Accetto solo N° fino a '9'",IF(R27&gt;57,"Accetto solo un numero fino a '9'",""))</f>
      </c>
      <c r="O27" s="153"/>
      <c r="P27" s="153"/>
      <c r="Q27" s="128"/>
      <c r="R27" s="155">
        <f>IF(G27&gt;0,CODE(G27),0)</f>
        <v>0</v>
      </c>
      <c r="S27" s="155">
        <f>LEN(G27)</f>
        <v>0</v>
      </c>
      <c r="T27" s="128"/>
      <c r="U27" s="128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</row>
    <row r="28" spans="1:44" ht="21.75" customHeight="1" thickBot="1">
      <c r="A28" s="101"/>
      <c r="B28" s="91"/>
      <c r="C28" s="337" t="s">
        <v>210</v>
      </c>
      <c r="D28" s="68"/>
      <c r="E28" s="382">
        <f>IF(AND((H26+H27)&gt;0,(H23+H24)=0),"Hai saltato un passaggio !?","")</f>
      </c>
      <c r="F28" s="382"/>
      <c r="G28" s="69"/>
      <c r="H28" s="183"/>
      <c r="I28" s="103"/>
      <c r="J28" s="78"/>
      <c r="K28" s="53"/>
      <c r="L28" s="120"/>
      <c r="M28" s="130"/>
      <c r="N28" s="129"/>
      <c r="O28" s="128"/>
      <c r="P28" s="128"/>
      <c r="Q28" s="128"/>
      <c r="R28" s="155">
        <f aca="true" t="shared" si="0" ref="R28:R53">IF(G28&gt;0,CODE(G28),0)</f>
        <v>0</v>
      </c>
      <c r="S28" s="154"/>
      <c r="T28" s="128"/>
      <c r="U28" s="128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</row>
    <row r="29" spans="1:146" s="70" customFormat="1" ht="6.75" customHeight="1" thickBot="1" thickTop="1">
      <c r="A29" s="102"/>
      <c r="B29" s="147"/>
      <c r="C29" s="149"/>
      <c r="D29" s="149"/>
      <c r="E29" s="149"/>
      <c r="F29" s="149"/>
      <c r="G29" s="149"/>
      <c r="H29" s="184"/>
      <c r="I29" s="107"/>
      <c r="J29" s="148"/>
      <c r="K29" s="120"/>
      <c r="L29" s="120"/>
      <c r="M29" s="130"/>
      <c r="N29" s="144"/>
      <c r="O29" s="48"/>
      <c r="P29" s="133"/>
      <c r="Q29" s="133"/>
      <c r="R29" s="155">
        <f t="shared" si="0"/>
        <v>0</v>
      </c>
      <c r="S29" s="156"/>
      <c r="T29" s="133"/>
      <c r="U29" s="133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</row>
    <row r="30" spans="1:44" ht="21.75" customHeight="1" thickTop="1">
      <c r="A30" s="101"/>
      <c r="B30" s="91">
        <f>B11+B14+B17+B20+B23+B26</f>
        <v>0</v>
      </c>
      <c r="C30" s="336" t="s">
        <v>6</v>
      </c>
      <c r="D30" s="335"/>
      <c r="E30" s="335"/>
      <c r="F30" s="146"/>
      <c r="G30" s="145"/>
      <c r="H30" s="185"/>
      <c r="I30" s="103"/>
      <c r="J30" s="45"/>
      <c r="K30" s="53"/>
      <c r="L30" s="120"/>
      <c r="M30" s="134"/>
      <c r="N30" s="135">
        <f>F35</f>
      </c>
      <c r="O30" s="136"/>
      <c r="P30" s="137"/>
      <c r="Q30" s="128"/>
      <c r="R30" s="155">
        <f t="shared" si="0"/>
        <v>0</v>
      </c>
      <c r="S30" s="154"/>
      <c r="T30" s="128"/>
      <c r="U30" s="128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</row>
    <row r="31" spans="1:44" ht="5.25" customHeight="1" thickBot="1">
      <c r="A31" s="101"/>
      <c r="B31" s="91"/>
      <c r="C31" s="352" t="s">
        <v>208</v>
      </c>
      <c r="D31" s="352"/>
      <c r="E31" s="17"/>
      <c r="F31" s="14"/>
      <c r="G31" s="19"/>
      <c r="H31" s="186"/>
      <c r="I31" s="103"/>
      <c r="J31" s="45"/>
      <c r="K31" s="53"/>
      <c r="L31" s="120"/>
      <c r="M31" s="150"/>
      <c r="N31" s="109"/>
      <c r="O31" s="90"/>
      <c r="P31" s="128"/>
      <c r="Q31" s="128"/>
      <c r="R31" s="155">
        <f t="shared" si="0"/>
        <v>0</v>
      </c>
      <c r="S31" s="154"/>
      <c r="T31" s="128"/>
      <c r="U31" s="128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</row>
    <row r="32" spans="1:44" ht="21.75" thickBot="1">
      <c r="A32" s="101"/>
      <c r="B32" s="91"/>
      <c r="C32" s="353"/>
      <c r="D32" s="353"/>
      <c r="E32" s="25" t="s">
        <v>4</v>
      </c>
      <c r="F32" s="31" t="str">
        <f>J32&amp;"------------------------&gt; N:"</f>
        <v>Dipendenti------------------------&gt; N:</v>
      </c>
      <c r="G32" s="81"/>
      <c r="H32" s="181">
        <f>IF(G32&lt;&gt;"",K32*G32,0)</f>
        <v>0</v>
      </c>
      <c r="I32" s="103">
        <f>IF(H32&gt;0,1,0)</f>
        <v>0</v>
      </c>
      <c r="J32" s="79" t="s">
        <v>19</v>
      </c>
      <c r="K32" s="53">
        <v>0.23</v>
      </c>
      <c r="L32" s="120"/>
      <c r="M32" s="150"/>
      <c r="N32" s="130">
        <f>IF(S32&gt;1,"Accetto solo '1' o '2'",IF(R32&gt;50,"Accetto solo '1' o '2'",""))</f>
      </c>
      <c r="O32" s="90"/>
      <c r="P32" s="128"/>
      <c r="Q32" s="112"/>
      <c r="R32" s="155">
        <f t="shared" si="0"/>
        <v>0</v>
      </c>
      <c r="S32" s="155">
        <f>LEN(G32)</f>
        <v>0</v>
      </c>
      <c r="T32" s="128"/>
      <c r="U32" s="128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</row>
    <row r="33" spans="1:44" ht="21.75" thickBot="1">
      <c r="A33" s="101"/>
      <c r="B33" s="91"/>
      <c r="C33" s="359" t="s">
        <v>64</v>
      </c>
      <c r="D33" s="360"/>
      <c r="E33" s="26" t="s">
        <v>4</v>
      </c>
      <c r="F33" s="32" t="str">
        <f>J33&amp;"-------------------------&gt; N:"</f>
        <v>Autonomi-------------------------&gt; N:</v>
      </c>
      <c r="G33" s="81"/>
      <c r="H33" s="181">
        <f>IF(G33&lt;&gt;"",K33*G33,0)</f>
        <v>0</v>
      </c>
      <c r="I33" s="103">
        <f aca="true" t="shared" si="1" ref="I33:I44">IF(H33&gt;0,1,0)</f>
        <v>0</v>
      </c>
      <c r="J33" s="79" t="s">
        <v>20</v>
      </c>
      <c r="K33" s="53">
        <v>0.175</v>
      </c>
      <c r="L33" s="120"/>
      <c r="M33" s="150"/>
      <c r="N33" s="130">
        <f>IF(S33&gt;1,"Accetto solo '1' o '2'",IF(R33&gt;50,"Accetto solo '1' o '2'",""))</f>
      </c>
      <c r="O33" s="90"/>
      <c r="P33" s="128"/>
      <c r="Q33" s="128"/>
      <c r="R33" s="155">
        <f t="shared" si="0"/>
        <v>0</v>
      </c>
      <c r="S33" s="155">
        <f>LEN(G33)</f>
        <v>0</v>
      </c>
      <c r="T33" s="128"/>
      <c r="U33" s="128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</row>
    <row r="34" spans="1:44" ht="22.5" customHeight="1" thickBot="1">
      <c r="A34" s="101"/>
      <c r="B34" s="91"/>
      <c r="C34" s="17"/>
      <c r="D34" s="17"/>
      <c r="E34" s="25" t="s">
        <v>4</v>
      </c>
      <c r="F34" s="31" t="str">
        <f>J34&amp;"------------&gt; N:"</f>
        <v>Pensionati &lt; 65 anni------------&gt; N:</v>
      </c>
      <c r="G34" s="81"/>
      <c r="H34" s="181">
        <f>IF(G34&lt;&gt;"",K34*G34,0)</f>
        <v>0</v>
      </c>
      <c r="I34" s="103">
        <f t="shared" si="1"/>
        <v>0</v>
      </c>
      <c r="J34" s="79" t="s">
        <v>28</v>
      </c>
      <c r="K34" s="53">
        <v>0.195</v>
      </c>
      <c r="L34" s="120"/>
      <c r="M34" s="150"/>
      <c r="N34" s="130">
        <f>IF(S34&gt;1,"Accetto solo '1' o '2'",IF(R34&gt;50,"Accetto solo '1' o '2'",""))</f>
      </c>
      <c r="O34" s="90"/>
      <c r="P34" s="128"/>
      <c r="Q34" s="128"/>
      <c r="R34" s="155">
        <f t="shared" si="0"/>
        <v>0</v>
      </c>
      <c r="S34" s="155">
        <f>LEN(G34)</f>
        <v>0</v>
      </c>
      <c r="T34" s="128"/>
      <c r="U34" s="128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</row>
    <row r="35" spans="1:44" ht="19.5" thickBot="1">
      <c r="A35" s="101"/>
      <c r="B35" s="55"/>
      <c r="C35" s="17"/>
      <c r="D35" s="17"/>
      <c r="E35" s="17"/>
      <c r="F35" s="85">
        <f>IF(G32+G33+G34+G43+G44&gt;2,"Genitori non possono essere più di '2'",IF(SUM(G32:G34)&gt;2,"Somma non può essere superiore a 2",IF(AND(SUM(H32:H34)&gt;0,SUM(H36:H38)&gt;0),"Scegli o Entrambi Genitori o Monogenitoriale","")))</f>
      </c>
      <c r="G35" s="21"/>
      <c r="H35" s="187"/>
      <c r="I35" s="103"/>
      <c r="J35" s="45"/>
      <c r="K35" s="53"/>
      <c r="L35" s="120"/>
      <c r="M35" s="134"/>
      <c r="N35" s="135">
        <f>F39</f>
      </c>
      <c r="O35" s="136"/>
      <c r="P35" s="137"/>
      <c r="Q35" s="128"/>
      <c r="R35" s="155">
        <f t="shared" si="0"/>
        <v>0</v>
      </c>
      <c r="S35" s="154"/>
      <c r="T35" s="128"/>
      <c r="U35" s="128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</row>
    <row r="36" spans="1:44" ht="21.75" thickBot="1">
      <c r="A36" s="101"/>
      <c r="B36" s="55"/>
      <c r="C36" s="17"/>
      <c r="D36" s="17"/>
      <c r="E36" s="25" t="s">
        <v>4</v>
      </c>
      <c r="F36" s="31" t="str">
        <f>J36</f>
        <v>Dipendenti</v>
      </c>
      <c r="G36" s="81"/>
      <c r="H36" s="181">
        <f>IF(G36&lt;&gt;"",K36,0)</f>
        <v>0</v>
      </c>
      <c r="I36" s="103">
        <f t="shared" si="1"/>
        <v>0</v>
      </c>
      <c r="J36" s="79" t="s">
        <v>19</v>
      </c>
      <c r="K36" s="53">
        <v>0.46</v>
      </c>
      <c r="L36" s="120"/>
      <c r="M36" s="150"/>
      <c r="N36" s="130">
        <f>IF(AND(AND(G36&lt;&gt;1,G36&lt;&gt;"X",G36&lt;&gt;"")),"Accetto solo '1' o 'X'","")</f>
      </c>
      <c r="O36" s="90"/>
      <c r="P36" s="128"/>
      <c r="Q36" s="128"/>
      <c r="R36" s="155">
        <f t="shared" si="0"/>
        <v>0</v>
      </c>
      <c r="S36" s="155"/>
      <c r="T36" s="128"/>
      <c r="U36" s="128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</row>
    <row r="37" spans="1:44" ht="21.75" thickBot="1">
      <c r="A37" s="101"/>
      <c r="B37" s="55"/>
      <c r="C37" s="377" t="s">
        <v>39</v>
      </c>
      <c r="D37" s="360"/>
      <c r="E37" s="26" t="s">
        <v>4</v>
      </c>
      <c r="F37" s="32" t="str">
        <f>J37</f>
        <v>Autonomi</v>
      </c>
      <c r="G37" s="81"/>
      <c r="H37" s="181">
        <f>IF(G37&lt;&gt;"",K37,0)</f>
        <v>0</v>
      </c>
      <c r="I37" s="103">
        <f t="shared" si="1"/>
        <v>0</v>
      </c>
      <c r="J37" s="79" t="s">
        <v>20</v>
      </c>
      <c r="K37" s="53">
        <v>0.35</v>
      </c>
      <c r="L37" s="120"/>
      <c r="M37" s="150"/>
      <c r="N37" s="130">
        <f>IF(AND(AND(G37&lt;&gt;1,G37&lt;&gt;"X",G37&lt;&gt;"")),"Accetto solo '1' o 'X'","")</f>
      </c>
      <c r="O37" s="90"/>
      <c r="P37" s="128"/>
      <c r="Q37" s="128"/>
      <c r="R37" s="155">
        <f t="shared" si="0"/>
        <v>0</v>
      </c>
      <c r="S37" s="155"/>
      <c r="T37" s="128"/>
      <c r="U37" s="128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</row>
    <row r="38" spans="1:44" ht="21.75" thickBot="1">
      <c r="A38" s="101"/>
      <c r="B38" s="55"/>
      <c r="C38" s="17"/>
      <c r="D38" s="17"/>
      <c r="E38" s="25" t="s">
        <v>4</v>
      </c>
      <c r="F38" s="28" t="str">
        <f>J38</f>
        <v>Pensionati &lt; 65 anni</v>
      </c>
      <c r="G38" s="81"/>
      <c r="H38" s="181">
        <f>IF(G38&lt;&gt;"",K38,0)</f>
        <v>0</v>
      </c>
      <c r="I38" s="103">
        <f t="shared" si="1"/>
        <v>0</v>
      </c>
      <c r="J38" s="79" t="s">
        <v>28</v>
      </c>
      <c r="K38" s="53">
        <v>0.39</v>
      </c>
      <c r="L38" s="120"/>
      <c r="M38" s="150"/>
      <c r="N38" s="130">
        <f>IF(AND(AND(G38&lt;&gt;1,G38&lt;&gt;"X",G38&lt;&gt;"")),"Accetto solo '1' o 'X'","")</f>
      </c>
      <c r="O38" s="90"/>
      <c r="P38" s="128"/>
      <c r="Q38" s="128"/>
      <c r="R38" s="155">
        <f t="shared" si="0"/>
        <v>0</v>
      </c>
      <c r="S38" s="155"/>
      <c r="T38" s="128"/>
      <c r="U38" s="128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</row>
    <row r="39" spans="1:44" ht="19.5" thickBot="1">
      <c r="A39" s="101"/>
      <c r="B39" s="55"/>
      <c r="C39" s="17"/>
      <c r="D39" s="17"/>
      <c r="E39" s="17"/>
      <c r="F39" s="113">
        <f>IF(SUM(G36:G38)&gt;1,"N° complessivo non può essere &gt; 1",IF(SUM(H36:H38)&gt;K36,"Non puoi fare più selezioni!",""))</f>
      </c>
      <c r="G39" s="21"/>
      <c r="H39" s="187"/>
      <c r="I39" s="103">
        <f t="shared" si="1"/>
        <v>0</v>
      </c>
      <c r="J39" s="45"/>
      <c r="K39" s="53"/>
      <c r="L39" s="120"/>
      <c r="M39" s="134"/>
      <c r="N39" s="135">
        <f>F42</f>
      </c>
      <c r="O39" s="136"/>
      <c r="P39" s="137"/>
      <c r="Q39" s="128"/>
      <c r="R39" s="155">
        <f t="shared" si="0"/>
        <v>0</v>
      </c>
      <c r="S39" s="154"/>
      <c r="T39" s="128"/>
      <c r="U39" s="128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</row>
    <row r="40" spans="1:44" ht="21.75" thickBot="1">
      <c r="A40" s="101"/>
      <c r="B40" s="55"/>
      <c r="C40" s="17"/>
      <c r="D40" s="17"/>
      <c r="E40" s="25" t="s">
        <v>4</v>
      </c>
      <c r="F40" s="31" t="str">
        <f>J40</f>
        <v>Dipendenti</v>
      </c>
      <c r="G40" s="81"/>
      <c r="H40" s="181">
        <f>IF(G40&lt;&gt;"",K40,0)</f>
        <v>0</v>
      </c>
      <c r="I40" s="103">
        <f>IF(H39&gt;0,1,0)</f>
        <v>0</v>
      </c>
      <c r="J40" s="79" t="s">
        <v>19</v>
      </c>
      <c r="K40" s="53">
        <v>0.13</v>
      </c>
      <c r="L40" s="120"/>
      <c r="M40" s="150"/>
      <c r="N40" s="130">
        <f>IF(AND(AND(G40&lt;&gt;1,G40&lt;&gt;1,G40&lt;&gt;"")),"Accetto solo '1' ","")</f>
      </c>
      <c r="O40" s="90"/>
      <c r="P40" s="90"/>
      <c r="Q40" s="90"/>
      <c r="R40" s="155">
        <f t="shared" si="0"/>
        <v>0</v>
      </c>
      <c r="S40" s="155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</row>
    <row r="41" spans="1:44" ht="21.75" thickBot="1">
      <c r="A41" s="101"/>
      <c r="B41" s="55"/>
      <c r="C41" s="359" t="s">
        <v>40</v>
      </c>
      <c r="D41" s="360"/>
      <c r="E41" s="27" t="s">
        <v>4</v>
      </c>
      <c r="F41" s="33" t="str">
        <f>J41</f>
        <v>Autonomi</v>
      </c>
      <c r="G41" s="81"/>
      <c r="H41" s="181">
        <f>IF(G41&lt;&gt;"",K41,0)</f>
        <v>0</v>
      </c>
      <c r="I41" s="103">
        <f t="shared" si="1"/>
        <v>0</v>
      </c>
      <c r="J41" s="79" t="s">
        <v>20</v>
      </c>
      <c r="K41" s="53">
        <v>0.075</v>
      </c>
      <c r="L41" s="120"/>
      <c r="M41" s="150"/>
      <c r="N41" s="130">
        <f>IF(AND(AND(G41&lt;&gt;"",G41&lt;&gt;1,G41&lt;&gt;1)),"Accetto solo '1' ","")</f>
      </c>
      <c r="O41" s="90"/>
      <c r="P41" s="90"/>
      <c r="Q41" s="90"/>
      <c r="R41" s="155">
        <f t="shared" si="0"/>
        <v>0</v>
      </c>
      <c r="S41" s="155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</row>
    <row r="42" spans="1:44" ht="19.5" thickBot="1">
      <c r="A42" s="101"/>
      <c r="B42" s="55"/>
      <c r="C42" s="17"/>
      <c r="D42" s="17"/>
      <c r="E42" s="47"/>
      <c r="F42" s="20">
        <f>IF(G32+G33+G34+G36+G37+G38+G40+G41+G43+G44&gt;2,"Genitori non possono essere più di '2'",IF(SUM(H40:H41)&gt;K40,"Non puoi fare più selezioni!",""))</f>
      </c>
      <c r="G42" s="47"/>
      <c r="H42" s="187"/>
      <c r="I42" s="103"/>
      <c r="J42" s="45"/>
      <c r="K42" s="53"/>
      <c r="L42" s="120"/>
      <c r="M42" s="134"/>
      <c r="N42" s="135">
        <f>E45</f>
      </c>
      <c r="O42" s="136"/>
      <c r="P42" s="137"/>
      <c r="Q42" s="90"/>
      <c r="R42" s="155">
        <f t="shared" si="0"/>
        <v>0</v>
      </c>
      <c r="S42" s="154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</row>
    <row r="43" spans="1:44" ht="21.75" thickBot="1">
      <c r="A43" s="101"/>
      <c r="B43" s="55"/>
      <c r="C43" s="377" t="s">
        <v>41</v>
      </c>
      <c r="D43" s="360"/>
      <c r="E43" s="25" t="s">
        <v>4</v>
      </c>
      <c r="F43" s="31" t="str">
        <f>J43</f>
        <v>&gt;= 65  e &lt; 75 anni</v>
      </c>
      <c r="G43" s="81"/>
      <c r="H43" s="188">
        <f>IF(G43&lt;&gt;"",K43*G43,0)</f>
        <v>0</v>
      </c>
      <c r="I43" s="103">
        <f t="shared" si="1"/>
        <v>0</v>
      </c>
      <c r="J43" s="78" t="s">
        <v>21</v>
      </c>
      <c r="K43" s="53">
        <v>0.095</v>
      </c>
      <c r="L43" s="120"/>
      <c r="M43" s="150"/>
      <c r="N43" s="130">
        <f>IF(AND(AND(G43&lt;&gt;1,G43&lt;&gt;"X",G43&lt;&gt;"")),"Accetto solo '1' o '2'","")</f>
      </c>
      <c r="O43" s="90"/>
      <c r="P43" s="90"/>
      <c r="Q43" s="90"/>
      <c r="R43" s="155">
        <f t="shared" si="0"/>
        <v>0</v>
      </c>
      <c r="S43" s="155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</row>
    <row r="44" spans="1:44" ht="21.75" thickBot="1">
      <c r="A44" s="101"/>
      <c r="B44" s="55"/>
      <c r="C44" s="377" t="s">
        <v>13</v>
      </c>
      <c r="D44" s="360"/>
      <c r="E44" s="27" t="s">
        <v>4</v>
      </c>
      <c r="F44" s="33" t="str">
        <f>J44</f>
        <v>&gt;=  75 anni</v>
      </c>
      <c r="G44" s="81"/>
      <c r="H44" s="188">
        <f>IF(G44&lt;&gt;"",K44*G44,0)</f>
        <v>0</v>
      </c>
      <c r="I44" s="103">
        <f t="shared" si="1"/>
        <v>0</v>
      </c>
      <c r="J44" s="78" t="s">
        <v>22</v>
      </c>
      <c r="K44" s="53">
        <v>0.1</v>
      </c>
      <c r="L44" s="120"/>
      <c r="M44" s="150"/>
      <c r="N44" s="130">
        <f>IF(AND(AND(G44&lt;&gt;1,G44&lt;&gt;"X",G44&lt;&gt;"")),"Accetto solo '1' o '2'","")</f>
      </c>
      <c r="O44" s="90"/>
      <c r="P44" s="90"/>
      <c r="Q44" s="90"/>
      <c r="R44" s="155">
        <f t="shared" si="0"/>
        <v>0</v>
      </c>
      <c r="S44" s="155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</row>
    <row r="45" spans="1:44" ht="18.75">
      <c r="A45" s="101"/>
      <c r="B45" s="48"/>
      <c r="C45" s="17"/>
      <c r="D45" s="17"/>
      <c r="E45" s="60">
        <f>IF(SUM(G43:G44)&gt;2,"La somma non può essere superiore a 2",IF(AND(SUM(H43:H44)&gt;K43-0.01,SUM(H32:H34)&gt;K33*2),"Differenzia meglio fra Entrambi Genitori o solo Pensionati",""))</f>
      </c>
      <c r="F45" s="17"/>
      <c r="G45" s="59"/>
      <c r="H45" s="189"/>
      <c r="I45" s="103"/>
      <c r="J45" s="45"/>
      <c r="K45" s="53"/>
      <c r="L45" s="120"/>
      <c r="M45" s="348">
        <f>C51</f>
      </c>
      <c r="N45" s="348"/>
      <c r="O45" s="348"/>
      <c r="P45" s="365"/>
      <c r="Q45" s="90"/>
      <c r="R45" s="155">
        <f t="shared" si="0"/>
        <v>0</v>
      </c>
      <c r="S45" s="154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</row>
    <row r="46" spans="1:44" ht="8.25" customHeight="1" thickBot="1">
      <c r="A46" s="102"/>
      <c r="B46" s="48"/>
      <c r="C46" s="7"/>
      <c r="D46" s="6"/>
      <c r="E46" s="6"/>
      <c r="F46" s="6"/>
      <c r="G46" s="6"/>
      <c r="H46" s="190"/>
      <c r="I46" s="103"/>
      <c r="J46" s="44"/>
      <c r="K46" s="52"/>
      <c r="L46" s="121"/>
      <c r="M46" s="349"/>
      <c r="N46" s="349"/>
      <c r="O46" s="349"/>
      <c r="P46" s="366"/>
      <c r="Q46" s="133"/>
      <c r="R46" s="155">
        <f t="shared" si="0"/>
        <v>0</v>
      </c>
      <c r="S46" s="154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</row>
    <row r="47" spans="1:44" ht="21.75" thickBot="1">
      <c r="A47" s="101"/>
      <c r="B47" s="55"/>
      <c r="C47" s="377" t="s">
        <v>42</v>
      </c>
      <c r="D47" s="360"/>
      <c r="E47" s="23" t="s">
        <v>4</v>
      </c>
      <c r="F47" s="29" t="str">
        <f>J47</f>
        <v>&gt;= 67%   e &lt;  74%</v>
      </c>
      <c r="G47" s="81"/>
      <c r="H47" s="181">
        <f>IF(G47&lt;&gt;"",K47*G47,0)</f>
        <v>0</v>
      </c>
      <c r="I47" s="103"/>
      <c r="J47" s="78" t="s">
        <v>23</v>
      </c>
      <c r="K47" s="53">
        <v>0.5</v>
      </c>
      <c r="L47" s="120"/>
      <c r="M47" s="150"/>
      <c r="N47" s="130">
        <f>IF(G47+G48+G49+G50&gt;3,"Sei sicuro del N° immesso?",IF(S47&gt;1,"Accetto N°  fino '9'",IF(R47&gt;50,"Sei sicuro del N° immesso ?",IF(R47&gt;57,"Eventualmente accetto solo N° fino '9'",""))))</f>
      </c>
      <c r="O47" s="90"/>
      <c r="P47" s="90"/>
      <c r="Q47" s="90"/>
      <c r="R47" s="101">
        <f t="shared" si="0"/>
        <v>0</v>
      </c>
      <c r="S47" s="155">
        <f>LEN(G47)</f>
        <v>0</v>
      </c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</row>
    <row r="48" spans="1:44" ht="21.75" thickBot="1">
      <c r="A48" s="101"/>
      <c r="B48" s="55"/>
      <c r="C48" s="377" t="s">
        <v>42</v>
      </c>
      <c r="D48" s="360"/>
      <c r="E48" s="26" t="s">
        <v>4</v>
      </c>
      <c r="F48" s="32" t="str">
        <f>J48</f>
        <v>&gt;= 74%   e &lt;= 100%</v>
      </c>
      <c r="G48" s="81"/>
      <c r="H48" s="181">
        <f>IF(G48&lt;&gt;"",K48*G48,0)</f>
        <v>0</v>
      </c>
      <c r="I48" s="103"/>
      <c r="J48" s="78" t="s">
        <v>24</v>
      </c>
      <c r="K48" s="53">
        <v>0.75</v>
      </c>
      <c r="L48" s="120"/>
      <c r="M48" s="150"/>
      <c r="N48" s="130">
        <f>IF(S48&gt;1,"Accetto N°  fino '9'",IF(R48&gt;50,"Sei sicuro del N° immesso ?",IF(R48&gt;57,"Accetto solo N° fino '9'","")))</f>
      </c>
      <c r="O48" s="90"/>
      <c r="P48" s="90"/>
      <c r="Q48" s="90"/>
      <c r="R48" s="155">
        <f t="shared" si="0"/>
        <v>0</v>
      </c>
      <c r="S48" s="155">
        <f>LEN(G48)</f>
        <v>0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</row>
    <row r="49" spans="1:44" ht="21.75" thickBot="1">
      <c r="A49" s="101"/>
      <c r="B49" s="55"/>
      <c r="C49" s="377" t="s">
        <v>42</v>
      </c>
      <c r="D49" s="360"/>
      <c r="E49" s="25" t="s">
        <v>4</v>
      </c>
      <c r="F49" s="31" t="str">
        <f>J49</f>
        <v>Disabili con indennità accompag.to</v>
      </c>
      <c r="G49" s="81"/>
      <c r="H49" s="188">
        <f>IF(G49&lt;&gt;"",K49*G49,0)</f>
        <v>0</v>
      </c>
      <c r="I49" s="103"/>
      <c r="J49" s="79" t="s">
        <v>25</v>
      </c>
      <c r="K49" s="53">
        <v>1.2</v>
      </c>
      <c r="L49" s="120"/>
      <c r="M49" s="150"/>
      <c r="N49" s="130">
        <f>IF(S49&gt;1,"Accetto N°  fino '9'",IF(R49&gt;50,"Sei sicuro del N° immesso ?",IF(R49&gt;57,"Accetto solo N° fino '9'","")))</f>
      </c>
      <c r="O49" s="90"/>
      <c r="P49" s="90"/>
      <c r="Q49" s="90"/>
      <c r="R49" s="155">
        <f t="shared" si="0"/>
        <v>0</v>
      </c>
      <c r="S49" s="155">
        <f>LEN(G49)</f>
        <v>0</v>
      </c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</row>
    <row r="50" spans="1:44" ht="21.75" thickBot="1">
      <c r="A50" s="101"/>
      <c r="B50" s="55"/>
      <c r="C50" s="377" t="s">
        <v>43</v>
      </c>
      <c r="D50" s="360"/>
      <c r="E50" s="27" t="s">
        <v>4</v>
      </c>
      <c r="F50" s="33" t="str">
        <f>J50</f>
        <v>Minore disabile &gt;= 67%   e &lt;= 100%</v>
      </c>
      <c r="G50" s="81"/>
      <c r="H50" s="188">
        <f>IF(G50&lt;&gt;"",K50*G50,0)</f>
        <v>0</v>
      </c>
      <c r="I50" s="103"/>
      <c r="J50" s="78" t="s">
        <v>26</v>
      </c>
      <c r="K50" s="53">
        <v>0.75</v>
      </c>
      <c r="L50" s="120"/>
      <c r="M50" s="150"/>
      <c r="N50" s="130">
        <f>IF(S50&gt;1,"Eventualmente accetto N°  fino '9'",IF(R50&gt;50,"Sei sicuro del N° immesso ?",IF(R50&gt;57,"Eventualmente accetto solo N° fino '9'","")))</f>
      </c>
      <c r="O50" s="90"/>
      <c r="P50" s="90"/>
      <c r="Q50" s="90"/>
      <c r="R50" s="155">
        <f t="shared" si="0"/>
        <v>0</v>
      </c>
      <c r="S50" s="155">
        <f>LEN(G50)</f>
        <v>0</v>
      </c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</row>
    <row r="51" spans="1:44" ht="34.5" customHeight="1">
      <c r="A51" s="101"/>
      <c r="B51" s="48"/>
      <c r="C51" s="114">
        <f>IF(G47+G48+G49+G50&gt;B30,"Somma 'N. disabili' non congruente N. Componenti","")</f>
      </c>
      <c r="D51" s="350">
        <f>D9</f>
      </c>
      <c r="E51" s="350"/>
      <c r="F51" s="350"/>
      <c r="G51" s="6"/>
      <c r="H51" s="190"/>
      <c r="I51" s="103"/>
      <c r="J51" s="43"/>
      <c r="K51" s="51"/>
      <c r="L51" s="122"/>
      <c r="M51" s="48"/>
      <c r="N51" s="348">
        <f>E54</f>
      </c>
      <c r="O51" s="252"/>
      <c r="P51" s="253"/>
      <c r="Q51" s="90"/>
      <c r="R51" s="155">
        <f t="shared" si="0"/>
        <v>0</v>
      </c>
      <c r="S51" s="154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</row>
    <row r="52" spans="1:44" ht="3.75" customHeight="1" thickBot="1">
      <c r="A52" s="101"/>
      <c r="B52" s="55"/>
      <c r="C52" s="18"/>
      <c r="D52" s="18"/>
      <c r="E52" s="35"/>
      <c r="F52" s="12"/>
      <c r="G52" s="36"/>
      <c r="H52" s="191"/>
      <c r="I52" s="103"/>
      <c r="J52" s="44"/>
      <c r="K52" s="52"/>
      <c r="L52" s="121"/>
      <c r="M52" s="138"/>
      <c r="N52" s="349"/>
      <c r="O52" s="153"/>
      <c r="P52" s="254"/>
      <c r="Q52" s="90"/>
      <c r="R52" s="155">
        <f t="shared" si="0"/>
        <v>0</v>
      </c>
      <c r="S52" s="154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</row>
    <row r="53" spans="1:44" ht="21.75" thickBot="1">
      <c r="A53" s="101"/>
      <c r="B53" s="55"/>
      <c r="C53" s="359" t="s">
        <v>65</v>
      </c>
      <c r="D53" s="360"/>
      <c r="E53" s="22" t="s">
        <v>4</v>
      </c>
      <c r="F53" s="34" t="str">
        <f>J53</f>
        <v>Nucleo familiare con affid.to in corso</v>
      </c>
      <c r="G53" s="81"/>
      <c r="H53" s="188">
        <f>IF(G53&lt;&gt;"",K53*G53,0)</f>
        <v>0</v>
      </c>
      <c r="I53" s="103"/>
      <c r="J53" s="80" t="s">
        <v>27</v>
      </c>
      <c r="K53" s="53">
        <v>0.3</v>
      </c>
      <c r="L53" s="120"/>
      <c r="M53" s="150"/>
      <c r="N53" s="130">
        <f>IF(G53&gt;2,"Sei sicuro del N°  immesso?",IF(S53&gt;1,"Accetto N°  fino '9'",IF(R53&gt;57,"Accetto solo N° fino '9'","")))</f>
      </c>
      <c r="O53" s="90"/>
      <c r="P53" s="90"/>
      <c r="Q53" s="90"/>
      <c r="R53" s="155">
        <f t="shared" si="0"/>
        <v>0</v>
      </c>
      <c r="S53" s="155">
        <f>LEN(G53)</f>
        <v>0</v>
      </c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</row>
    <row r="54" spans="1:44" ht="6" customHeight="1" thickBot="1">
      <c r="A54" s="101"/>
      <c r="B54" s="58"/>
      <c r="C54" s="37"/>
      <c r="D54" s="37"/>
      <c r="E54" s="115">
        <f>IF(G50+G49+G48+G47+G53&gt;B30,"Somma 'N. disabili + Affidati' non congruente N. Componenti","")</f>
      </c>
      <c r="F54" s="38"/>
      <c r="G54" s="39"/>
      <c r="H54" s="192"/>
      <c r="I54" s="103"/>
      <c r="J54" s="46"/>
      <c r="K54" s="54"/>
      <c r="L54" s="123"/>
      <c r="M54" s="150"/>
      <c r="N54" s="109"/>
      <c r="O54" s="90"/>
      <c r="P54" s="90"/>
      <c r="Q54" s="90"/>
      <c r="R54" s="154"/>
      <c r="S54" s="154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</row>
    <row r="55" spans="1:44" ht="21.75" customHeight="1" thickBot="1" thickTop="1">
      <c r="A55" s="101"/>
      <c r="B55" s="55"/>
      <c r="C55" s="63"/>
      <c r="D55" s="63"/>
      <c r="E55" s="99" t="s">
        <v>14</v>
      </c>
      <c r="F55" s="64"/>
      <c r="G55" s="65"/>
      <c r="H55" s="234">
        <f>SUM(H11:H54)</f>
        <v>0</v>
      </c>
      <c r="I55" s="103"/>
      <c r="J55" s="40"/>
      <c r="K55" s="41"/>
      <c r="L55" s="6"/>
      <c r="M55" s="150"/>
      <c r="N55" s="343">
        <f>C57</f>
      </c>
      <c r="O55" s="90"/>
      <c r="P55" s="90"/>
      <c r="Q55" s="90"/>
      <c r="R55" s="154"/>
      <c r="S55" s="154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</row>
    <row r="56" spans="1:44" ht="15" customHeight="1" thickTop="1">
      <c r="A56" s="101"/>
      <c r="B56" s="55"/>
      <c r="C56" s="358">
        <f>IF(AND(G58&gt;0,G58&lt;&gt;B30),"Sei sicuro di aver ben immesso il N° dei componenti o i dati in generale?","")</f>
      </c>
      <c r="D56" s="358" t="e">
        <f>IF(AND(C57&gt;0,C57&lt;&gt;#REF!),"Sei sicuro di aver ben immesso il N° dei componenti o i dati precedenti?","")</f>
        <v>#REF!</v>
      </c>
      <c r="E56" s="358" t="e">
        <f>IF(AND(D57&gt;0,D57&lt;&gt;#REF!),"Sei sicuro di aver ben immesso il N° dei componenti o i dati precedenti?","")</f>
        <v>#REF!</v>
      </c>
      <c r="F56" s="358" t="e">
        <f>IF(AND(E57&gt;0,E57&lt;&gt;#REF!),"Sei sicuro di aver ben immesso il N° dei componenti o i dati precedenti?","")</f>
        <v>#REF!</v>
      </c>
      <c r="G56" s="358" t="e">
        <f>IF(AND(F57&gt;0,F57&lt;&gt;#REF!),"Sei sicuro di aver ben immesso il N° dei componenti o i dati precedenti?","")</f>
        <v>#REF!</v>
      </c>
      <c r="H56" s="232"/>
      <c r="I56" s="107"/>
      <c r="J56" s="40"/>
      <c r="K56" s="41"/>
      <c r="L56" s="6"/>
      <c r="M56" s="150"/>
      <c r="N56" s="343"/>
      <c r="O56" s="90"/>
      <c r="P56" s="90"/>
      <c r="Q56" s="90"/>
      <c r="R56" s="154"/>
      <c r="S56" s="154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</row>
    <row r="57" spans="1:44" ht="11.25" customHeight="1">
      <c r="A57" s="101"/>
      <c r="B57" s="55"/>
      <c r="C57" s="358">
        <f>IF(SUM(C47:C53)&gt;B30,"Sei sicuro di aver ben immesso N* Disabili e  N° dei componenti?","")</f>
      </c>
      <c r="D57" s="358" t="e">
        <f>IF(AND(C58&gt;0,C58&lt;&gt;#REF!),"Sei sicuro di aver ben immesso il N° dei componenti o i dati precedenti?","")</f>
        <v>#REF!</v>
      </c>
      <c r="E57" s="358" t="e">
        <f>IF(AND(D58&gt;0,D58&lt;&gt;#REF!),"Sei sicuro di aver ben immesso il N° dei componenti o i dati precedenti?","")</f>
        <v>#REF!</v>
      </c>
      <c r="F57" s="358" t="e">
        <f>IF(AND(E58&gt;0,E58&lt;&gt;#REF!),"Sei sicuro di aver ben immesso il N° dei componenti o i dati precedenti?","")</f>
        <v>#REF!</v>
      </c>
      <c r="G57" s="358" t="e">
        <f>IF(AND(F58&gt;0,F58&lt;&gt;#REF!),"Sei sicuro di aver ben immesso il N° dei componenti o i dati precedenti?","")</f>
        <v>#REF!</v>
      </c>
      <c r="H57" s="233"/>
      <c r="I57" s="107"/>
      <c r="J57" s="40"/>
      <c r="K57" s="41"/>
      <c r="L57" s="6"/>
      <c r="M57" s="150"/>
      <c r="N57" s="344"/>
      <c r="O57" s="255"/>
      <c r="P57" s="255"/>
      <c r="Q57" s="90"/>
      <c r="R57" s="154"/>
      <c r="S57" s="154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</row>
    <row r="58" spans="1:44" ht="24.75" customHeight="1">
      <c r="A58" s="101"/>
      <c r="B58" s="55"/>
      <c r="C58" s="237" t="s">
        <v>10</v>
      </c>
      <c r="D58" s="237"/>
      <c r="E58" s="237"/>
      <c r="F58" s="238"/>
      <c r="G58" s="239">
        <f>D4</f>
        <v>0</v>
      </c>
      <c r="H58" s="239">
        <f>B30</f>
        <v>0</v>
      </c>
      <c r="I58" s="110"/>
      <c r="J58" s="57"/>
      <c r="K58" s="57"/>
      <c r="L58" s="57"/>
      <c r="M58" s="130"/>
      <c r="N58" s="351">
        <f>C56</f>
      </c>
      <c r="O58" s="110"/>
      <c r="P58" s="110"/>
      <c r="Q58" s="110"/>
      <c r="R58" s="154"/>
      <c r="S58" s="154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</row>
    <row r="59" spans="1:44" ht="24.75" customHeight="1">
      <c r="A59" s="101"/>
      <c r="B59" s="55"/>
      <c r="C59" s="356" t="s">
        <v>8</v>
      </c>
      <c r="D59" s="356"/>
      <c r="E59" s="356"/>
      <c r="F59" s="357"/>
      <c r="G59" s="345">
        <f>F4</f>
        <v>0</v>
      </c>
      <c r="H59" s="345"/>
      <c r="I59" s="107"/>
      <c r="J59" s="40"/>
      <c r="K59" s="41"/>
      <c r="L59" s="6"/>
      <c r="M59" s="130"/>
      <c r="N59" s="351"/>
      <c r="O59" s="90"/>
      <c r="P59" s="90"/>
      <c r="Q59" s="90"/>
      <c r="R59" s="154"/>
      <c r="S59" s="154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</row>
    <row r="60" spans="1:44" ht="4.5" customHeight="1" thickBot="1">
      <c r="A60" s="101"/>
      <c r="B60" s="10"/>
      <c r="C60" s="240"/>
      <c r="D60" s="240"/>
      <c r="E60" s="240"/>
      <c r="F60" s="240"/>
      <c r="G60" s="240"/>
      <c r="H60" s="241"/>
      <c r="I60" s="111"/>
      <c r="J60" s="40"/>
      <c r="K60" s="41"/>
      <c r="L60" s="6"/>
      <c r="M60" s="130"/>
      <c r="N60" s="351"/>
      <c r="O60" s="90"/>
      <c r="P60" s="90"/>
      <c r="Q60" s="90"/>
      <c r="R60" s="154"/>
      <c r="S60" s="154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</row>
    <row r="61" spans="1:44" ht="21.75" customHeight="1" thickBot="1">
      <c r="A61" s="101"/>
      <c r="B61" s="56"/>
      <c r="C61" s="340" t="s">
        <v>53</v>
      </c>
      <c r="D61" s="340"/>
      <c r="E61" s="354">
        <f>IF('Imm-Dati'!O8&gt;'Imm-Dati'!O6,"NON HAI DIRITTO A DETRAZIONI !","")</f>
      </c>
      <c r="F61" s="355"/>
      <c r="G61" s="375">
        <f>IF(AND(D6&lt;&gt;"",G59&gt;0),G59/H55,0)</f>
        <v>0</v>
      </c>
      <c r="H61" s="376"/>
      <c r="I61" s="107"/>
      <c r="J61" s="40"/>
      <c r="K61" s="41"/>
      <c r="L61" s="6"/>
      <c r="M61" s="130"/>
      <c r="N61" s="351"/>
      <c r="O61" s="90"/>
      <c r="P61" s="90"/>
      <c r="Q61" s="90"/>
      <c r="R61" s="154"/>
      <c r="S61" s="154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</row>
    <row r="62" spans="1:44" ht="15">
      <c r="A62" s="101"/>
      <c r="B62" s="90"/>
      <c r="C62" s="90"/>
      <c r="D62" s="90"/>
      <c r="E62" s="90"/>
      <c r="F62" s="105"/>
      <c r="G62" s="106"/>
      <c r="H62" s="176"/>
      <c r="I62" s="107"/>
      <c r="J62" s="40"/>
      <c r="K62" s="41"/>
      <c r="L62" s="6"/>
      <c r="M62" s="48"/>
      <c r="N62" s="90"/>
      <c r="O62" s="90"/>
      <c r="P62" s="90"/>
      <c r="Q62" s="90"/>
      <c r="R62" s="154"/>
      <c r="S62" s="154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</row>
    <row r="63" spans="1:44" ht="15">
      <c r="A63" s="101"/>
      <c r="B63" s="90"/>
      <c r="C63" s="90"/>
      <c r="D63" s="90"/>
      <c r="E63" s="90"/>
      <c r="F63" s="105"/>
      <c r="G63" s="106"/>
      <c r="H63" s="176"/>
      <c r="I63" s="107"/>
      <c r="J63" s="8"/>
      <c r="K63" s="9"/>
      <c r="L63" s="6"/>
      <c r="M63" s="48"/>
      <c r="N63" s="90"/>
      <c r="O63" s="90"/>
      <c r="P63" s="90"/>
      <c r="Q63" s="90"/>
      <c r="R63" s="154"/>
      <c r="S63" s="154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</row>
    <row r="64" spans="1:44" ht="15">
      <c r="A64" s="101"/>
      <c r="B64" s="90"/>
      <c r="C64" s="90"/>
      <c r="D64" s="90"/>
      <c r="E64" s="90"/>
      <c r="F64" s="105"/>
      <c r="G64" s="106"/>
      <c r="H64" s="176"/>
      <c r="I64" s="107"/>
      <c r="J64" s="8"/>
      <c r="K64" s="9"/>
      <c r="L64" s="6"/>
      <c r="M64" s="48"/>
      <c r="N64" s="90"/>
      <c r="O64" s="90"/>
      <c r="P64" s="90"/>
      <c r="Q64" s="90"/>
      <c r="R64" s="154"/>
      <c r="S64" s="154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</row>
    <row r="65" spans="1:44" ht="15">
      <c r="A65" s="101"/>
      <c r="B65" s="90"/>
      <c r="C65" s="90"/>
      <c r="D65" s="90"/>
      <c r="E65" s="90"/>
      <c r="F65" s="105"/>
      <c r="G65" s="106"/>
      <c r="H65" s="176"/>
      <c r="I65" s="107"/>
      <c r="J65" s="8"/>
      <c r="K65" s="9"/>
      <c r="L65" s="6"/>
      <c r="M65" s="48"/>
      <c r="N65" s="90"/>
      <c r="O65" s="90"/>
      <c r="P65" s="90"/>
      <c r="Q65" s="90"/>
      <c r="R65" s="154"/>
      <c r="S65" s="154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</row>
    <row r="66" spans="1:44" ht="15">
      <c r="A66" s="101"/>
      <c r="B66" s="90"/>
      <c r="C66" s="90"/>
      <c r="D66" s="90"/>
      <c r="E66" s="90"/>
      <c r="F66" s="105"/>
      <c r="G66" s="106"/>
      <c r="H66" s="176"/>
      <c r="I66" s="107"/>
      <c r="J66" s="8"/>
      <c r="K66" s="9"/>
      <c r="L66" s="6"/>
      <c r="M66" s="48"/>
      <c r="N66" s="90"/>
      <c r="O66" s="90"/>
      <c r="P66" s="90"/>
      <c r="Q66" s="90"/>
      <c r="R66" s="154"/>
      <c r="S66" s="154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</row>
    <row r="67" spans="1:44" ht="15">
      <c r="A67" s="101"/>
      <c r="B67" s="90"/>
      <c r="C67" s="90"/>
      <c r="D67" s="90"/>
      <c r="E67" s="90"/>
      <c r="F67" s="105"/>
      <c r="G67" s="106"/>
      <c r="H67" s="176"/>
      <c r="I67" s="107"/>
      <c r="J67" s="8"/>
      <c r="K67" s="9"/>
      <c r="L67" s="6"/>
      <c r="M67" s="48"/>
      <c r="N67" s="90"/>
      <c r="O67" s="90"/>
      <c r="P67" s="90"/>
      <c r="Q67" s="90"/>
      <c r="R67" s="154"/>
      <c r="S67" s="154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</row>
    <row r="68" spans="1:44" ht="15">
      <c r="A68" s="101"/>
      <c r="B68" s="90"/>
      <c r="C68" s="90"/>
      <c r="D68" s="90"/>
      <c r="E68" s="90"/>
      <c r="F68" s="105"/>
      <c r="G68" s="106"/>
      <c r="H68" s="176"/>
      <c r="I68" s="107"/>
      <c r="J68" s="8"/>
      <c r="K68" s="9"/>
      <c r="L68" s="6"/>
      <c r="M68" s="48"/>
      <c r="N68" s="90"/>
      <c r="O68" s="90"/>
      <c r="P68" s="90"/>
      <c r="Q68" s="90"/>
      <c r="R68" s="154"/>
      <c r="S68" s="154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</row>
    <row r="69" spans="1:44" ht="15">
      <c r="A69" s="101"/>
      <c r="B69" s="90"/>
      <c r="C69" s="90"/>
      <c r="D69" s="90"/>
      <c r="E69" s="90"/>
      <c r="F69" s="105"/>
      <c r="G69" s="106"/>
      <c r="H69" s="176"/>
      <c r="I69" s="107"/>
      <c r="J69" s="8"/>
      <c r="K69" s="9"/>
      <c r="L69" s="6"/>
      <c r="M69" s="48"/>
      <c r="N69" s="90"/>
      <c r="O69" s="90"/>
      <c r="P69" s="90"/>
      <c r="Q69" s="90"/>
      <c r="R69" s="154"/>
      <c r="S69" s="154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</row>
    <row r="70" spans="1:44" ht="15">
      <c r="A70" s="101"/>
      <c r="B70" s="90"/>
      <c r="C70" s="90"/>
      <c r="D70" s="90"/>
      <c r="E70" s="90"/>
      <c r="F70" s="105"/>
      <c r="G70" s="106"/>
      <c r="H70" s="176"/>
      <c r="I70" s="107"/>
      <c r="J70" s="8"/>
      <c r="K70" s="9"/>
      <c r="L70" s="6"/>
      <c r="M70" s="48"/>
      <c r="N70" s="90"/>
      <c r="O70" s="90"/>
      <c r="P70" s="90"/>
      <c r="Q70" s="90"/>
      <c r="R70" s="154"/>
      <c r="S70" s="154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</row>
    <row r="71" spans="1:44" ht="15">
      <c r="A71" s="101"/>
      <c r="B71" s="90"/>
      <c r="C71" s="90"/>
      <c r="D71" s="90"/>
      <c r="E71" s="90"/>
      <c r="F71" s="105"/>
      <c r="G71" s="106"/>
      <c r="H71" s="176"/>
      <c r="I71" s="107"/>
      <c r="J71" s="8"/>
      <c r="K71" s="9"/>
      <c r="L71" s="6"/>
      <c r="M71" s="48"/>
      <c r="N71" s="90"/>
      <c r="O71" s="90"/>
      <c r="P71" s="90"/>
      <c r="Q71" s="90"/>
      <c r="R71" s="154"/>
      <c r="S71" s="154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</row>
    <row r="72" spans="1:44" ht="15">
      <c r="A72" s="101"/>
      <c r="B72" s="90"/>
      <c r="C72" s="90"/>
      <c r="D72" s="90"/>
      <c r="E72" s="90"/>
      <c r="F72" s="105"/>
      <c r="G72" s="106"/>
      <c r="H72" s="176"/>
      <c r="I72" s="107"/>
      <c r="J72" s="8"/>
      <c r="K72" s="9"/>
      <c r="L72" s="6"/>
      <c r="M72" s="48"/>
      <c r="N72" s="90"/>
      <c r="O72" s="90"/>
      <c r="P72" s="90"/>
      <c r="Q72" s="90"/>
      <c r="R72" s="154"/>
      <c r="S72" s="154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</row>
    <row r="73" spans="1:44" ht="15">
      <c r="A73" s="101"/>
      <c r="B73" s="90"/>
      <c r="C73" s="90"/>
      <c r="D73" s="90"/>
      <c r="E73" s="90"/>
      <c r="F73" s="105"/>
      <c r="G73" s="106"/>
      <c r="H73" s="176"/>
      <c r="I73" s="107"/>
      <c r="J73" s="8"/>
      <c r="K73" s="9"/>
      <c r="L73" s="6"/>
      <c r="M73" s="48"/>
      <c r="N73" s="90"/>
      <c r="O73" s="90"/>
      <c r="P73" s="90"/>
      <c r="Q73" s="90"/>
      <c r="R73" s="154"/>
      <c r="S73" s="154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</row>
    <row r="74" spans="1:44" ht="15">
      <c r="A74" s="101"/>
      <c r="B74" s="90"/>
      <c r="C74" s="90"/>
      <c r="D74" s="90"/>
      <c r="E74" s="90"/>
      <c r="F74" s="105"/>
      <c r="G74" s="106"/>
      <c r="H74" s="176"/>
      <c r="I74" s="107"/>
      <c r="J74" s="8"/>
      <c r="K74" s="9"/>
      <c r="L74" s="6"/>
      <c r="M74" s="48"/>
      <c r="N74" s="90"/>
      <c r="O74" s="90"/>
      <c r="P74" s="90"/>
      <c r="Q74" s="90"/>
      <c r="R74" s="154"/>
      <c r="S74" s="154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</row>
    <row r="75" spans="1:44" ht="15">
      <c r="A75" s="101"/>
      <c r="B75" s="90"/>
      <c r="C75" s="90"/>
      <c r="D75" s="90"/>
      <c r="E75" s="90"/>
      <c r="F75" s="105"/>
      <c r="G75" s="106"/>
      <c r="H75" s="176"/>
      <c r="I75" s="107"/>
      <c r="J75" s="8"/>
      <c r="K75" s="9"/>
      <c r="L75" s="6"/>
      <c r="M75" s="48"/>
      <c r="N75" s="90"/>
      <c r="O75" s="90"/>
      <c r="P75" s="90"/>
      <c r="Q75" s="90"/>
      <c r="R75" s="154"/>
      <c r="S75" s="154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</row>
    <row r="76" spans="1:44" ht="15">
      <c r="A76" s="101"/>
      <c r="B76" s="90"/>
      <c r="C76" s="90"/>
      <c r="D76" s="90"/>
      <c r="E76" s="90"/>
      <c r="F76" s="105"/>
      <c r="G76" s="106"/>
      <c r="H76" s="176"/>
      <c r="I76" s="107"/>
      <c r="J76" s="8"/>
      <c r="K76" s="9"/>
      <c r="L76" s="6"/>
      <c r="M76" s="48"/>
      <c r="N76" s="90"/>
      <c r="O76" s="90"/>
      <c r="P76" s="90"/>
      <c r="Q76" s="90"/>
      <c r="R76" s="154"/>
      <c r="S76" s="154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</row>
    <row r="77" spans="1:44" ht="15">
      <c r="A77" s="101"/>
      <c r="B77" s="90"/>
      <c r="C77" s="90"/>
      <c r="D77" s="90"/>
      <c r="E77" s="90"/>
      <c r="F77" s="105"/>
      <c r="G77" s="106"/>
      <c r="H77" s="176"/>
      <c r="I77" s="107"/>
      <c r="J77" s="8"/>
      <c r="K77" s="9"/>
      <c r="L77" s="6"/>
      <c r="M77" s="48"/>
      <c r="N77" s="90"/>
      <c r="O77" s="90"/>
      <c r="P77" s="90"/>
      <c r="Q77" s="90"/>
      <c r="R77" s="154"/>
      <c r="S77" s="154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</row>
    <row r="78" spans="1:44" ht="15">
      <c r="A78" s="101"/>
      <c r="B78" s="90"/>
      <c r="C78" s="90"/>
      <c r="D78" s="90"/>
      <c r="E78" s="90"/>
      <c r="F78" s="105"/>
      <c r="G78" s="106"/>
      <c r="H78" s="176"/>
      <c r="I78" s="107"/>
      <c r="J78" s="8"/>
      <c r="K78" s="9"/>
      <c r="L78" s="6"/>
      <c r="M78" s="48"/>
      <c r="N78" s="90"/>
      <c r="O78" s="90"/>
      <c r="P78" s="90"/>
      <c r="Q78" s="90"/>
      <c r="R78" s="154"/>
      <c r="S78" s="154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</row>
    <row r="79" spans="1:44" ht="15">
      <c r="A79" s="101"/>
      <c r="B79" s="90"/>
      <c r="C79" s="90"/>
      <c r="D79" s="90"/>
      <c r="E79" s="90"/>
      <c r="F79" s="105"/>
      <c r="G79" s="106"/>
      <c r="H79" s="176"/>
      <c r="I79" s="107"/>
      <c r="J79" s="8"/>
      <c r="K79" s="9"/>
      <c r="L79" s="6"/>
      <c r="M79" s="48"/>
      <c r="N79" s="90"/>
      <c r="O79" s="90"/>
      <c r="P79" s="90"/>
      <c r="Q79" s="90"/>
      <c r="R79" s="154"/>
      <c r="S79" s="154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</row>
    <row r="80" spans="1:44" ht="15">
      <c r="A80" s="101"/>
      <c r="B80" s="90"/>
      <c r="C80" s="90"/>
      <c r="D80" s="90"/>
      <c r="E80" s="90"/>
      <c r="F80" s="105"/>
      <c r="G80" s="106"/>
      <c r="H80" s="176"/>
      <c r="I80" s="107"/>
      <c r="J80" s="8"/>
      <c r="K80" s="9"/>
      <c r="L80" s="6"/>
      <c r="M80" s="48"/>
      <c r="N80" s="90"/>
      <c r="O80" s="90"/>
      <c r="P80" s="90"/>
      <c r="Q80" s="90"/>
      <c r="R80" s="154"/>
      <c r="S80" s="154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</row>
    <row r="81" spans="1:44" ht="15">
      <c r="A81" s="101"/>
      <c r="B81" s="90"/>
      <c r="C81" s="90"/>
      <c r="D81" s="90"/>
      <c r="E81" s="90"/>
      <c r="F81" s="105"/>
      <c r="G81" s="106"/>
      <c r="H81" s="176"/>
      <c r="I81" s="107"/>
      <c r="J81" s="8"/>
      <c r="K81" s="9"/>
      <c r="L81" s="6"/>
      <c r="M81" s="48"/>
      <c r="N81" s="90"/>
      <c r="O81" s="90"/>
      <c r="P81" s="90"/>
      <c r="Q81" s="90"/>
      <c r="R81" s="154"/>
      <c r="S81" s="154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</row>
    <row r="82" spans="1:44" ht="15">
      <c r="A82" s="101"/>
      <c r="B82" s="90"/>
      <c r="C82" s="90"/>
      <c r="D82" s="90"/>
      <c r="E82" s="90"/>
      <c r="F82" s="105"/>
      <c r="G82" s="106"/>
      <c r="H82" s="176"/>
      <c r="I82" s="107"/>
      <c r="J82" s="8"/>
      <c r="K82" s="9"/>
      <c r="L82" s="6"/>
      <c r="M82" s="48"/>
      <c r="N82" s="90"/>
      <c r="O82" s="90"/>
      <c r="P82" s="90"/>
      <c r="Q82" s="90"/>
      <c r="R82" s="154"/>
      <c r="S82" s="154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</row>
    <row r="83" spans="1:44" ht="15">
      <c r="A83" s="101"/>
      <c r="B83" s="90"/>
      <c r="C83" s="90"/>
      <c r="D83" s="90"/>
      <c r="E83" s="90"/>
      <c r="F83" s="105"/>
      <c r="G83" s="106"/>
      <c r="H83" s="176"/>
      <c r="I83" s="107"/>
      <c r="J83" s="8"/>
      <c r="K83" s="9"/>
      <c r="L83" s="6"/>
      <c r="M83" s="48"/>
      <c r="N83" s="90"/>
      <c r="O83" s="90"/>
      <c r="P83" s="90"/>
      <c r="Q83" s="90"/>
      <c r="R83" s="154"/>
      <c r="S83" s="154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</row>
    <row r="84" spans="1:44" ht="15">
      <c r="A84" s="101"/>
      <c r="B84" s="90"/>
      <c r="C84" s="90"/>
      <c r="D84" s="90"/>
      <c r="E84" s="90"/>
      <c r="F84" s="105"/>
      <c r="G84" s="106"/>
      <c r="H84" s="176"/>
      <c r="I84" s="107"/>
      <c r="J84" s="8"/>
      <c r="K84" s="9"/>
      <c r="L84" s="6"/>
      <c r="M84" s="48"/>
      <c r="N84" s="90"/>
      <c r="O84" s="90"/>
      <c r="P84" s="90"/>
      <c r="Q84" s="90"/>
      <c r="R84" s="154"/>
      <c r="S84" s="154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</row>
    <row r="85" spans="1:44" ht="15">
      <c r="A85" s="101"/>
      <c r="B85" s="90"/>
      <c r="C85" s="90"/>
      <c r="D85" s="90"/>
      <c r="E85" s="90"/>
      <c r="F85" s="105"/>
      <c r="G85" s="106"/>
      <c r="H85" s="176"/>
      <c r="I85" s="107"/>
      <c r="J85" s="8"/>
      <c r="K85" s="9"/>
      <c r="L85" s="6"/>
      <c r="M85" s="48"/>
      <c r="N85" s="90"/>
      <c r="O85" s="90"/>
      <c r="P85" s="90"/>
      <c r="Q85" s="90"/>
      <c r="R85" s="154"/>
      <c r="S85" s="154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</row>
    <row r="86" spans="1:44" ht="15">
      <c r="A86" s="101"/>
      <c r="B86" s="90"/>
      <c r="C86" s="90"/>
      <c r="D86" s="90"/>
      <c r="E86" s="90"/>
      <c r="F86" s="105"/>
      <c r="G86" s="106"/>
      <c r="H86" s="176"/>
      <c r="I86" s="107"/>
      <c r="J86" s="8"/>
      <c r="K86" s="9"/>
      <c r="L86" s="6"/>
      <c r="M86" s="48"/>
      <c r="N86" s="90"/>
      <c r="O86" s="90"/>
      <c r="P86" s="90"/>
      <c r="Q86" s="90"/>
      <c r="R86" s="154"/>
      <c r="S86" s="154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</row>
    <row r="87" spans="1:44" ht="15">
      <c r="A87" s="101"/>
      <c r="B87" s="90"/>
      <c r="C87" s="90"/>
      <c r="D87" s="90"/>
      <c r="E87" s="90"/>
      <c r="F87" s="105"/>
      <c r="G87" s="106"/>
      <c r="H87" s="176"/>
      <c r="I87" s="107"/>
      <c r="J87" s="8"/>
      <c r="K87" s="9"/>
      <c r="L87" s="6"/>
      <c r="M87" s="48"/>
      <c r="N87" s="90"/>
      <c r="O87" s="90"/>
      <c r="P87" s="90"/>
      <c r="Q87" s="90"/>
      <c r="R87" s="154"/>
      <c r="S87" s="154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</row>
    <row r="88" spans="1:44" ht="15">
      <c r="A88" s="101"/>
      <c r="B88" s="90"/>
      <c r="C88" s="90"/>
      <c r="D88" s="90"/>
      <c r="E88" s="90"/>
      <c r="F88" s="105"/>
      <c r="G88" s="106"/>
      <c r="H88" s="176"/>
      <c r="I88" s="107"/>
      <c r="J88" s="8"/>
      <c r="K88" s="9"/>
      <c r="L88" s="6"/>
      <c r="M88" s="48"/>
      <c r="N88" s="90"/>
      <c r="O88" s="90"/>
      <c r="P88" s="90"/>
      <c r="Q88" s="90"/>
      <c r="R88" s="154"/>
      <c r="S88" s="154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</row>
    <row r="89" spans="1:44" ht="15">
      <c r="A89" s="101"/>
      <c r="B89" s="90"/>
      <c r="C89" s="90"/>
      <c r="D89" s="90"/>
      <c r="E89" s="90"/>
      <c r="F89" s="105"/>
      <c r="G89" s="106"/>
      <c r="H89" s="176"/>
      <c r="I89" s="107"/>
      <c r="J89" s="8"/>
      <c r="K89" s="9"/>
      <c r="L89" s="6"/>
      <c r="M89" s="48"/>
      <c r="N89" s="90"/>
      <c r="O89" s="90"/>
      <c r="P89" s="90"/>
      <c r="Q89" s="90"/>
      <c r="R89" s="154"/>
      <c r="S89" s="154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</row>
    <row r="90" spans="1:44" ht="15">
      <c r="A90" s="101"/>
      <c r="B90" s="90"/>
      <c r="C90" s="90"/>
      <c r="D90" s="90"/>
      <c r="E90" s="90"/>
      <c r="F90" s="105"/>
      <c r="G90" s="106"/>
      <c r="H90" s="176"/>
      <c r="I90" s="107"/>
      <c r="J90" s="8"/>
      <c r="K90" s="9"/>
      <c r="L90" s="6"/>
      <c r="M90" s="48"/>
      <c r="N90" s="90"/>
      <c r="O90" s="90"/>
      <c r="P90" s="90"/>
      <c r="Q90" s="90"/>
      <c r="R90" s="154"/>
      <c r="S90" s="154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</row>
    <row r="91" spans="1:44" ht="15">
      <c r="A91" s="101"/>
      <c r="B91" s="90"/>
      <c r="C91" s="90"/>
      <c r="D91" s="90"/>
      <c r="E91" s="90"/>
      <c r="F91" s="105"/>
      <c r="G91" s="106"/>
      <c r="H91" s="176"/>
      <c r="I91" s="107"/>
      <c r="J91" s="8"/>
      <c r="K91" s="9"/>
      <c r="L91" s="6"/>
      <c r="M91" s="48"/>
      <c r="N91" s="90"/>
      <c r="O91" s="90"/>
      <c r="P91" s="90"/>
      <c r="Q91" s="90"/>
      <c r="R91" s="154"/>
      <c r="S91" s="154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</row>
    <row r="92" spans="1:19" s="90" customFormat="1" ht="15">
      <c r="A92" s="101"/>
      <c r="F92" s="105"/>
      <c r="G92" s="106"/>
      <c r="H92" s="176"/>
      <c r="I92" s="107"/>
      <c r="J92" s="246"/>
      <c r="K92" s="247"/>
      <c r="M92" s="48"/>
      <c r="R92" s="154"/>
      <c r="S92" s="154"/>
    </row>
    <row r="93" spans="1:19" s="90" customFormat="1" ht="15">
      <c r="A93" s="91"/>
      <c r="F93" s="105"/>
      <c r="G93" s="106"/>
      <c r="H93" s="176"/>
      <c r="I93" s="107"/>
      <c r="J93" s="246"/>
      <c r="K93" s="247"/>
      <c r="M93" s="48"/>
      <c r="R93" s="154"/>
      <c r="S93" s="154"/>
    </row>
    <row r="94" spans="1:19" s="90" customFormat="1" ht="15">
      <c r="A94" s="91"/>
      <c r="F94" s="105"/>
      <c r="G94" s="106"/>
      <c r="H94" s="176"/>
      <c r="I94" s="107"/>
      <c r="J94" s="246"/>
      <c r="K94" s="247"/>
      <c r="M94" s="48"/>
      <c r="R94" s="154"/>
      <c r="S94" s="154"/>
    </row>
    <row r="95" spans="1:19" s="90" customFormat="1" ht="15">
      <c r="A95" s="91"/>
      <c r="F95" s="105"/>
      <c r="G95" s="106"/>
      <c r="H95" s="176"/>
      <c r="I95" s="107"/>
      <c r="J95" s="246"/>
      <c r="K95" s="247"/>
      <c r="M95" s="48"/>
      <c r="R95" s="154"/>
      <c r="S95" s="154"/>
    </row>
    <row r="96" spans="1:19" s="90" customFormat="1" ht="15">
      <c r="A96" s="91"/>
      <c r="F96" s="105"/>
      <c r="G96" s="106"/>
      <c r="H96" s="176"/>
      <c r="I96" s="107"/>
      <c r="J96" s="246"/>
      <c r="K96" s="247"/>
      <c r="M96" s="48"/>
      <c r="R96" s="154"/>
      <c r="S96" s="154"/>
    </row>
    <row r="97" spans="1:19" s="90" customFormat="1" ht="15">
      <c r="A97" s="91"/>
      <c r="F97" s="105"/>
      <c r="G97" s="106"/>
      <c r="H97" s="176"/>
      <c r="I97" s="107"/>
      <c r="J97" s="246"/>
      <c r="K97" s="247"/>
      <c r="M97" s="48"/>
      <c r="R97" s="154"/>
      <c r="S97" s="154"/>
    </row>
    <row r="98" spans="1:19" s="90" customFormat="1" ht="15">
      <c r="A98" s="91"/>
      <c r="F98" s="105"/>
      <c r="G98" s="106"/>
      <c r="H98" s="176"/>
      <c r="I98" s="107"/>
      <c r="J98" s="246"/>
      <c r="K98" s="247"/>
      <c r="M98" s="48"/>
      <c r="R98" s="154"/>
      <c r="S98" s="154"/>
    </row>
    <row r="99" spans="1:19" s="90" customFormat="1" ht="15">
      <c r="A99" s="91"/>
      <c r="F99" s="105"/>
      <c r="G99" s="106"/>
      <c r="H99" s="176"/>
      <c r="I99" s="107"/>
      <c r="J99" s="246"/>
      <c r="K99" s="247"/>
      <c r="M99" s="48"/>
      <c r="R99" s="154"/>
      <c r="S99" s="154"/>
    </row>
    <row r="100" spans="1:19" s="90" customFormat="1" ht="15">
      <c r="A100" s="91"/>
      <c r="F100" s="105"/>
      <c r="G100" s="106"/>
      <c r="H100" s="176"/>
      <c r="I100" s="107"/>
      <c r="J100" s="246"/>
      <c r="K100" s="247"/>
      <c r="M100" s="48"/>
      <c r="R100" s="154"/>
      <c r="S100" s="154"/>
    </row>
    <row r="101" spans="1:19" s="90" customFormat="1" ht="15">
      <c r="A101" s="91"/>
      <c r="F101" s="105"/>
      <c r="G101" s="106"/>
      <c r="H101" s="176"/>
      <c r="I101" s="107"/>
      <c r="J101" s="246"/>
      <c r="K101" s="247"/>
      <c r="M101" s="48"/>
      <c r="R101" s="154"/>
      <c r="S101" s="154"/>
    </row>
    <row r="102" spans="1:19" s="90" customFormat="1" ht="15">
      <c r="A102" s="91"/>
      <c r="F102" s="105"/>
      <c r="G102" s="106"/>
      <c r="H102" s="176"/>
      <c r="I102" s="107"/>
      <c r="J102" s="246"/>
      <c r="K102" s="247"/>
      <c r="M102" s="48"/>
      <c r="R102" s="154"/>
      <c r="S102" s="154"/>
    </row>
    <row r="103" spans="1:19" s="90" customFormat="1" ht="15">
      <c r="A103" s="91"/>
      <c r="F103" s="105"/>
      <c r="G103" s="106"/>
      <c r="H103" s="176"/>
      <c r="I103" s="107"/>
      <c r="J103" s="246"/>
      <c r="K103" s="247"/>
      <c r="M103" s="48"/>
      <c r="R103" s="154"/>
      <c r="S103" s="154"/>
    </row>
    <row r="104" spans="1:19" s="90" customFormat="1" ht="15">
      <c r="A104" s="91"/>
      <c r="F104" s="105"/>
      <c r="G104" s="106"/>
      <c r="H104" s="176"/>
      <c r="I104" s="107"/>
      <c r="J104" s="246"/>
      <c r="K104" s="247"/>
      <c r="M104" s="48"/>
      <c r="R104" s="154"/>
      <c r="S104" s="154"/>
    </row>
    <row r="105" spans="1:19" s="90" customFormat="1" ht="15">
      <c r="A105" s="91"/>
      <c r="F105" s="105"/>
      <c r="G105" s="106"/>
      <c r="H105" s="176"/>
      <c r="I105" s="107"/>
      <c r="J105" s="246"/>
      <c r="K105" s="247"/>
      <c r="M105" s="48"/>
      <c r="R105" s="154"/>
      <c r="S105" s="154"/>
    </row>
    <row r="106" spans="1:19" s="90" customFormat="1" ht="15">
      <c r="A106" s="91"/>
      <c r="F106" s="105"/>
      <c r="G106" s="106"/>
      <c r="H106" s="176"/>
      <c r="I106" s="107"/>
      <c r="J106" s="246"/>
      <c r="K106" s="247"/>
      <c r="M106" s="48"/>
      <c r="R106" s="154"/>
      <c r="S106" s="154"/>
    </row>
    <row r="107" spans="1:19" s="90" customFormat="1" ht="15">
      <c r="A107" s="91"/>
      <c r="F107" s="105"/>
      <c r="G107" s="106"/>
      <c r="H107" s="176"/>
      <c r="I107" s="107"/>
      <c r="J107" s="246"/>
      <c r="K107" s="247"/>
      <c r="M107" s="48"/>
      <c r="R107" s="154"/>
      <c r="S107" s="154"/>
    </row>
    <row r="108" spans="1:19" s="90" customFormat="1" ht="15">
      <c r="A108" s="91"/>
      <c r="F108" s="105"/>
      <c r="G108" s="106"/>
      <c r="H108" s="176"/>
      <c r="I108" s="107"/>
      <c r="J108" s="246"/>
      <c r="K108" s="247"/>
      <c r="M108" s="48"/>
      <c r="R108" s="154"/>
      <c r="S108" s="154"/>
    </row>
    <row r="109" spans="1:19" s="90" customFormat="1" ht="15">
      <c r="A109" s="91"/>
      <c r="F109" s="105"/>
      <c r="G109" s="106"/>
      <c r="H109" s="176"/>
      <c r="I109" s="107"/>
      <c r="J109" s="246"/>
      <c r="K109" s="247"/>
      <c r="M109" s="48"/>
      <c r="R109" s="154"/>
      <c r="S109" s="154"/>
    </row>
    <row r="110" spans="1:19" s="90" customFormat="1" ht="15">
      <c r="A110" s="91"/>
      <c r="F110" s="105"/>
      <c r="G110" s="106"/>
      <c r="H110" s="176"/>
      <c r="I110" s="107"/>
      <c r="J110" s="246"/>
      <c r="K110" s="247"/>
      <c r="M110" s="48"/>
      <c r="R110" s="154"/>
      <c r="S110" s="154"/>
    </row>
    <row r="111" spans="1:19" s="90" customFormat="1" ht="15">
      <c r="A111" s="91"/>
      <c r="F111" s="105"/>
      <c r="G111" s="106"/>
      <c r="H111" s="176"/>
      <c r="I111" s="107"/>
      <c r="J111" s="246"/>
      <c r="K111" s="247"/>
      <c r="M111" s="48"/>
      <c r="R111" s="154"/>
      <c r="S111" s="154"/>
    </row>
    <row r="112" spans="1:19" s="90" customFormat="1" ht="15">
      <c r="A112" s="91"/>
      <c r="F112" s="105"/>
      <c r="G112" s="106"/>
      <c r="H112" s="176"/>
      <c r="I112" s="107"/>
      <c r="J112" s="246"/>
      <c r="K112" s="247"/>
      <c r="M112" s="48"/>
      <c r="R112" s="154"/>
      <c r="S112" s="154"/>
    </row>
    <row r="113" spans="1:19" s="90" customFormat="1" ht="15">
      <c r="A113" s="91"/>
      <c r="F113" s="105"/>
      <c r="G113" s="106"/>
      <c r="H113" s="176"/>
      <c r="I113" s="107"/>
      <c r="J113" s="246"/>
      <c r="K113" s="247"/>
      <c r="M113" s="48"/>
      <c r="R113" s="154"/>
      <c r="S113" s="154"/>
    </row>
    <row r="114" spans="1:19" s="90" customFormat="1" ht="15">
      <c r="A114" s="91"/>
      <c r="F114" s="105"/>
      <c r="G114" s="106"/>
      <c r="H114" s="176"/>
      <c r="I114" s="107"/>
      <c r="J114" s="246"/>
      <c r="K114" s="247"/>
      <c r="M114" s="48"/>
      <c r="R114" s="154"/>
      <c r="S114" s="154"/>
    </row>
    <row r="115" spans="1:19" s="90" customFormat="1" ht="15">
      <c r="A115" s="91"/>
      <c r="F115" s="105"/>
      <c r="G115" s="106"/>
      <c r="H115" s="176"/>
      <c r="I115" s="107"/>
      <c r="J115" s="246"/>
      <c r="K115" s="247"/>
      <c r="M115" s="48"/>
      <c r="R115" s="154"/>
      <c r="S115" s="154"/>
    </row>
    <row r="116" spans="1:19" s="90" customFormat="1" ht="15">
      <c r="A116" s="91"/>
      <c r="F116" s="105"/>
      <c r="G116" s="106"/>
      <c r="H116" s="176"/>
      <c r="I116" s="107"/>
      <c r="J116" s="246"/>
      <c r="K116" s="247"/>
      <c r="M116" s="48"/>
      <c r="R116" s="154"/>
      <c r="S116" s="154"/>
    </row>
    <row r="117" spans="1:19" s="90" customFormat="1" ht="15">
      <c r="A117" s="91"/>
      <c r="F117" s="105"/>
      <c r="G117" s="106"/>
      <c r="H117" s="176"/>
      <c r="I117" s="107"/>
      <c r="J117" s="246"/>
      <c r="K117" s="247"/>
      <c r="M117" s="48"/>
      <c r="R117" s="154"/>
      <c r="S117" s="154"/>
    </row>
    <row r="118" spans="1:19" s="90" customFormat="1" ht="15">
      <c r="A118" s="91"/>
      <c r="F118" s="105"/>
      <c r="G118" s="106"/>
      <c r="H118" s="176"/>
      <c r="I118" s="107"/>
      <c r="J118" s="246"/>
      <c r="K118" s="247"/>
      <c r="M118" s="48"/>
      <c r="R118" s="154"/>
      <c r="S118" s="154"/>
    </row>
    <row r="119" spans="1:19" s="90" customFormat="1" ht="15">
      <c r="A119" s="91"/>
      <c r="F119" s="105"/>
      <c r="G119" s="106"/>
      <c r="H119" s="176"/>
      <c r="I119" s="107"/>
      <c r="J119" s="246"/>
      <c r="K119" s="247"/>
      <c r="M119" s="48"/>
      <c r="R119" s="154"/>
      <c r="S119" s="154"/>
    </row>
    <row r="120" spans="1:19" s="90" customFormat="1" ht="15">
      <c r="A120" s="91"/>
      <c r="F120" s="105"/>
      <c r="G120" s="106"/>
      <c r="H120" s="176"/>
      <c r="I120" s="107"/>
      <c r="J120" s="246"/>
      <c r="K120" s="247"/>
      <c r="M120" s="48"/>
      <c r="R120" s="154"/>
      <c r="S120" s="154"/>
    </row>
    <row r="121" spans="1:19" s="90" customFormat="1" ht="15">
      <c r="A121" s="91"/>
      <c r="F121" s="105"/>
      <c r="G121" s="106"/>
      <c r="H121" s="176"/>
      <c r="I121" s="107"/>
      <c r="J121" s="246"/>
      <c r="K121" s="247"/>
      <c r="M121" s="48"/>
      <c r="R121" s="154"/>
      <c r="S121" s="154"/>
    </row>
    <row r="122" spans="1:19" s="90" customFormat="1" ht="15">
      <c r="A122" s="91"/>
      <c r="F122" s="105"/>
      <c r="G122" s="106"/>
      <c r="H122" s="176"/>
      <c r="I122" s="107"/>
      <c r="J122" s="246"/>
      <c r="K122" s="247"/>
      <c r="M122" s="48"/>
      <c r="R122" s="154"/>
      <c r="S122" s="154"/>
    </row>
    <row r="123" spans="1:19" s="90" customFormat="1" ht="15">
      <c r="A123" s="91"/>
      <c r="F123" s="105"/>
      <c r="G123" s="106"/>
      <c r="H123" s="176"/>
      <c r="I123" s="107"/>
      <c r="J123" s="246"/>
      <c r="K123" s="247"/>
      <c r="M123" s="48"/>
      <c r="R123" s="154"/>
      <c r="S123" s="154"/>
    </row>
    <row r="124" spans="1:19" s="90" customFormat="1" ht="15">
      <c r="A124" s="91"/>
      <c r="F124" s="105"/>
      <c r="G124" s="106"/>
      <c r="H124" s="176"/>
      <c r="I124" s="107"/>
      <c r="J124" s="246"/>
      <c r="K124" s="247"/>
      <c r="M124" s="48"/>
      <c r="R124" s="154"/>
      <c r="S124" s="154"/>
    </row>
    <row r="125" spans="1:19" s="90" customFormat="1" ht="15">
      <c r="A125" s="91"/>
      <c r="F125" s="105"/>
      <c r="G125" s="106"/>
      <c r="H125" s="176"/>
      <c r="I125" s="107"/>
      <c r="J125" s="246"/>
      <c r="K125" s="247"/>
      <c r="M125" s="48"/>
      <c r="R125" s="154"/>
      <c r="S125" s="154"/>
    </row>
    <row r="126" spans="1:19" s="90" customFormat="1" ht="15">
      <c r="A126" s="91"/>
      <c r="F126" s="105"/>
      <c r="G126" s="106"/>
      <c r="H126" s="176"/>
      <c r="I126" s="107"/>
      <c r="J126" s="246"/>
      <c r="K126" s="247"/>
      <c r="M126" s="48"/>
      <c r="R126" s="154"/>
      <c r="S126" s="154"/>
    </row>
    <row r="127" spans="1:19" s="90" customFormat="1" ht="15">
      <c r="A127" s="91"/>
      <c r="F127" s="105"/>
      <c r="G127" s="106"/>
      <c r="H127" s="176"/>
      <c r="I127" s="107"/>
      <c r="J127" s="246"/>
      <c r="K127" s="247"/>
      <c r="M127" s="48"/>
      <c r="R127" s="154"/>
      <c r="S127" s="154"/>
    </row>
    <row r="128" spans="1:19" s="90" customFormat="1" ht="15">
      <c r="A128" s="91"/>
      <c r="F128" s="105"/>
      <c r="G128" s="106"/>
      <c r="H128" s="176"/>
      <c r="I128" s="107"/>
      <c r="J128" s="246"/>
      <c r="K128" s="247"/>
      <c r="M128" s="48"/>
      <c r="R128" s="154"/>
      <c r="S128" s="154"/>
    </row>
    <row r="129" spans="1:19" s="90" customFormat="1" ht="15">
      <c r="A129" s="91"/>
      <c r="F129" s="105"/>
      <c r="G129" s="106"/>
      <c r="H129" s="176"/>
      <c r="I129" s="107"/>
      <c r="J129" s="246"/>
      <c r="K129" s="247"/>
      <c r="M129" s="48"/>
      <c r="R129" s="154"/>
      <c r="S129" s="154"/>
    </row>
    <row r="130" spans="1:19" s="90" customFormat="1" ht="15">
      <c r="A130" s="91"/>
      <c r="F130" s="105"/>
      <c r="G130" s="106"/>
      <c r="H130" s="176"/>
      <c r="I130" s="107"/>
      <c r="J130" s="246"/>
      <c r="K130" s="247"/>
      <c r="M130" s="48"/>
      <c r="R130" s="154"/>
      <c r="S130" s="154"/>
    </row>
    <row r="131" spans="1:19" s="90" customFormat="1" ht="15">
      <c r="A131" s="91"/>
      <c r="F131" s="105"/>
      <c r="G131" s="106"/>
      <c r="H131" s="176"/>
      <c r="I131" s="107"/>
      <c r="J131" s="246"/>
      <c r="K131" s="247"/>
      <c r="M131" s="48"/>
      <c r="R131" s="154"/>
      <c r="S131" s="154"/>
    </row>
    <row r="132" spans="1:19" s="90" customFormat="1" ht="15">
      <c r="A132" s="91"/>
      <c r="F132" s="105"/>
      <c r="G132" s="106"/>
      <c r="H132" s="176"/>
      <c r="I132" s="107"/>
      <c r="J132" s="246"/>
      <c r="K132" s="247"/>
      <c r="M132" s="48"/>
      <c r="R132" s="154"/>
      <c r="S132" s="154"/>
    </row>
    <row r="133" spans="1:19" s="90" customFormat="1" ht="15">
      <c r="A133" s="91"/>
      <c r="F133" s="105"/>
      <c r="G133" s="106"/>
      <c r="H133" s="176"/>
      <c r="I133" s="107"/>
      <c r="J133" s="246"/>
      <c r="K133" s="247"/>
      <c r="M133" s="48"/>
      <c r="R133" s="154"/>
      <c r="S133" s="154"/>
    </row>
    <row r="134" spans="1:19" s="90" customFormat="1" ht="15">
      <c r="A134" s="91"/>
      <c r="F134" s="105"/>
      <c r="G134" s="106"/>
      <c r="H134" s="176"/>
      <c r="I134" s="107"/>
      <c r="J134" s="246"/>
      <c r="K134" s="247"/>
      <c r="M134" s="48"/>
      <c r="R134" s="154"/>
      <c r="S134" s="154"/>
    </row>
    <row r="135" spans="1:19" s="90" customFormat="1" ht="15">
      <c r="A135" s="91"/>
      <c r="F135" s="105"/>
      <c r="G135" s="106"/>
      <c r="H135" s="176"/>
      <c r="I135" s="107"/>
      <c r="J135" s="246"/>
      <c r="K135" s="247"/>
      <c r="M135" s="48"/>
      <c r="R135" s="154"/>
      <c r="S135" s="154"/>
    </row>
    <row r="136" spans="1:19" s="90" customFormat="1" ht="15">
      <c r="A136" s="91"/>
      <c r="F136" s="105"/>
      <c r="G136" s="106"/>
      <c r="H136" s="176"/>
      <c r="I136" s="107"/>
      <c r="J136" s="246"/>
      <c r="K136" s="247"/>
      <c r="M136" s="48"/>
      <c r="R136" s="154"/>
      <c r="S136" s="154"/>
    </row>
    <row r="137" spans="1:19" s="90" customFormat="1" ht="15">
      <c r="A137" s="91"/>
      <c r="F137" s="105"/>
      <c r="G137" s="106"/>
      <c r="H137" s="176"/>
      <c r="I137" s="107"/>
      <c r="J137" s="246"/>
      <c r="K137" s="247"/>
      <c r="M137" s="48"/>
      <c r="R137" s="154"/>
      <c r="S137" s="154"/>
    </row>
    <row r="138" spans="1:19" s="90" customFormat="1" ht="15">
      <c r="A138" s="91"/>
      <c r="F138" s="105"/>
      <c r="G138" s="106"/>
      <c r="H138" s="176"/>
      <c r="I138" s="107"/>
      <c r="J138" s="246"/>
      <c r="K138" s="247"/>
      <c r="M138" s="48"/>
      <c r="R138" s="154"/>
      <c r="S138" s="154"/>
    </row>
    <row r="139" spans="1:19" s="90" customFormat="1" ht="15">
      <c r="A139" s="91"/>
      <c r="F139" s="105"/>
      <c r="G139" s="106"/>
      <c r="H139" s="176"/>
      <c r="I139" s="107"/>
      <c r="J139" s="246"/>
      <c r="K139" s="247"/>
      <c r="M139" s="48"/>
      <c r="R139" s="154"/>
      <c r="S139" s="154"/>
    </row>
    <row r="140" spans="1:19" s="90" customFormat="1" ht="15">
      <c r="A140" s="91"/>
      <c r="F140" s="105"/>
      <c r="G140" s="106"/>
      <c r="H140" s="176"/>
      <c r="I140" s="107"/>
      <c r="J140" s="246"/>
      <c r="K140" s="247"/>
      <c r="M140" s="48"/>
      <c r="R140" s="154"/>
      <c r="S140" s="154"/>
    </row>
    <row r="141" spans="1:19" s="90" customFormat="1" ht="15">
      <c r="A141" s="91"/>
      <c r="F141" s="105"/>
      <c r="G141" s="106"/>
      <c r="H141" s="176"/>
      <c r="I141" s="107"/>
      <c r="J141" s="246"/>
      <c r="K141" s="247"/>
      <c r="M141" s="48"/>
      <c r="R141" s="154"/>
      <c r="S141" s="154"/>
    </row>
    <row r="142" spans="1:19" s="90" customFormat="1" ht="15">
      <c r="A142" s="91"/>
      <c r="F142" s="105"/>
      <c r="G142" s="106"/>
      <c r="H142" s="176"/>
      <c r="I142" s="107"/>
      <c r="J142" s="246"/>
      <c r="K142" s="247"/>
      <c r="M142" s="48"/>
      <c r="R142" s="154"/>
      <c r="S142" s="154"/>
    </row>
    <row r="143" spans="1:19" s="90" customFormat="1" ht="15">
      <c r="A143" s="91"/>
      <c r="F143" s="105"/>
      <c r="G143" s="106"/>
      <c r="H143" s="176"/>
      <c r="I143" s="107"/>
      <c r="J143" s="246"/>
      <c r="K143" s="247"/>
      <c r="M143" s="48"/>
      <c r="R143" s="154"/>
      <c r="S143" s="154"/>
    </row>
    <row r="144" spans="1:19" s="90" customFormat="1" ht="15">
      <c r="A144" s="91"/>
      <c r="F144" s="105"/>
      <c r="G144" s="106"/>
      <c r="H144" s="176"/>
      <c r="I144" s="107"/>
      <c r="J144" s="246"/>
      <c r="K144" s="247"/>
      <c r="M144" s="48"/>
      <c r="R144" s="154"/>
      <c r="S144" s="154"/>
    </row>
    <row r="145" spans="1:19" s="90" customFormat="1" ht="15">
      <c r="A145" s="91"/>
      <c r="F145" s="105"/>
      <c r="G145" s="106"/>
      <c r="H145" s="176"/>
      <c r="I145" s="107"/>
      <c r="J145" s="246"/>
      <c r="K145" s="247"/>
      <c r="M145" s="48"/>
      <c r="R145" s="154"/>
      <c r="S145" s="154"/>
    </row>
    <row r="146" spans="1:19" s="90" customFormat="1" ht="15">
      <c r="A146" s="91"/>
      <c r="F146" s="105"/>
      <c r="G146" s="106"/>
      <c r="H146" s="176"/>
      <c r="I146" s="107"/>
      <c r="J146" s="246"/>
      <c r="K146" s="247"/>
      <c r="M146" s="48"/>
      <c r="R146" s="154"/>
      <c r="S146" s="154"/>
    </row>
    <row r="147" spans="1:19" s="90" customFormat="1" ht="15">
      <c r="A147" s="91"/>
      <c r="F147" s="105"/>
      <c r="G147" s="106"/>
      <c r="H147" s="176"/>
      <c r="I147" s="107"/>
      <c r="J147" s="246"/>
      <c r="K147" s="247"/>
      <c r="M147" s="48"/>
      <c r="R147" s="154"/>
      <c r="S147" s="154"/>
    </row>
    <row r="148" spans="1:19" s="90" customFormat="1" ht="15">
      <c r="A148" s="91"/>
      <c r="F148" s="105"/>
      <c r="G148" s="106"/>
      <c r="H148" s="176"/>
      <c r="I148" s="107"/>
      <c r="J148" s="246"/>
      <c r="K148" s="247"/>
      <c r="M148" s="48"/>
      <c r="R148" s="154"/>
      <c r="S148" s="154"/>
    </row>
    <row r="149" spans="1:19" s="90" customFormat="1" ht="15">
      <c r="A149" s="91"/>
      <c r="F149" s="105"/>
      <c r="G149" s="106"/>
      <c r="H149" s="176"/>
      <c r="I149" s="107"/>
      <c r="J149" s="246"/>
      <c r="K149" s="247"/>
      <c r="M149" s="48"/>
      <c r="R149" s="154"/>
      <c r="S149" s="154"/>
    </row>
    <row r="150" spans="1:19" s="90" customFormat="1" ht="15">
      <c r="A150" s="91"/>
      <c r="F150" s="105"/>
      <c r="G150" s="106"/>
      <c r="H150" s="176"/>
      <c r="I150" s="107"/>
      <c r="J150" s="246"/>
      <c r="K150" s="247"/>
      <c r="M150" s="48"/>
      <c r="R150" s="154"/>
      <c r="S150" s="154"/>
    </row>
    <row r="151" spans="1:19" s="90" customFormat="1" ht="15">
      <c r="A151" s="91"/>
      <c r="F151" s="105"/>
      <c r="G151" s="106"/>
      <c r="H151" s="176"/>
      <c r="I151" s="107"/>
      <c r="J151" s="246"/>
      <c r="K151" s="247"/>
      <c r="M151" s="48"/>
      <c r="R151" s="154"/>
      <c r="S151" s="154"/>
    </row>
    <row r="152" spans="1:19" s="90" customFormat="1" ht="15">
      <c r="A152" s="91"/>
      <c r="F152" s="105"/>
      <c r="G152" s="106"/>
      <c r="H152" s="176"/>
      <c r="I152" s="107"/>
      <c r="J152" s="246"/>
      <c r="K152" s="247"/>
      <c r="M152" s="48"/>
      <c r="R152" s="154"/>
      <c r="S152" s="154"/>
    </row>
    <row r="153" spans="1:19" s="90" customFormat="1" ht="15">
      <c r="A153" s="91"/>
      <c r="F153" s="105"/>
      <c r="G153" s="106"/>
      <c r="H153" s="176"/>
      <c r="I153" s="107"/>
      <c r="J153" s="246"/>
      <c r="K153" s="247"/>
      <c r="M153" s="48"/>
      <c r="R153" s="154"/>
      <c r="S153" s="154"/>
    </row>
    <row r="154" spans="1:19" s="90" customFormat="1" ht="15">
      <c r="A154" s="91"/>
      <c r="F154" s="105"/>
      <c r="G154" s="106"/>
      <c r="H154" s="176"/>
      <c r="I154" s="107"/>
      <c r="J154" s="246"/>
      <c r="K154" s="247"/>
      <c r="M154" s="48"/>
      <c r="R154" s="154"/>
      <c r="S154" s="154"/>
    </row>
    <row r="155" spans="1:19" s="90" customFormat="1" ht="15">
      <c r="A155" s="91"/>
      <c r="F155" s="105"/>
      <c r="G155" s="106"/>
      <c r="H155" s="176"/>
      <c r="I155" s="107"/>
      <c r="J155" s="246"/>
      <c r="K155" s="247"/>
      <c r="M155" s="48"/>
      <c r="R155" s="154"/>
      <c r="S155" s="154"/>
    </row>
    <row r="156" spans="1:19" s="90" customFormat="1" ht="15">
      <c r="A156" s="91"/>
      <c r="F156" s="105"/>
      <c r="G156" s="106"/>
      <c r="H156" s="176"/>
      <c r="I156" s="107"/>
      <c r="J156" s="246"/>
      <c r="K156" s="247"/>
      <c r="M156" s="48"/>
      <c r="R156" s="154"/>
      <c r="S156" s="154"/>
    </row>
    <row r="157" spans="1:19" s="90" customFormat="1" ht="15">
      <c r="A157" s="91"/>
      <c r="F157" s="105"/>
      <c r="G157" s="106"/>
      <c r="H157" s="176"/>
      <c r="I157" s="107"/>
      <c r="J157" s="246"/>
      <c r="K157" s="247"/>
      <c r="M157" s="48"/>
      <c r="R157" s="154"/>
      <c r="S157" s="154"/>
    </row>
    <row r="158" spans="1:19" s="90" customFormat="1" ht="15">
      <c r="A158" s="91"/>
      <c r="F158" s="105"/>
      <c r="G158" s="106"/>
      <c r="H158" s="176"/>
      <c r="I158" s="107"/>
      <c r="J158" s="246"/>
      <c r="K158" s="247"/>
      <c r="M158" s="48"/>
      <c r="R158" s="154"/>
      <c r="S158" s="154"/>
    </row>
    <row r="159" spans="1:19" s="90" customFormat="1" ht="15">
      <c r="A159" s="91"/>
      <c r="F159" s="105"/>
      <c r="G159" s="106"/>
      <c r="H159" s="176"/>
      <c r="I159" s="107"/>
      <c r="J159" s="246"/>
      <c r="K159" s="247"/>
      <c r="M159" s="48"/>
      <c r="R159" s="154"/>
      <c r="S159" s="154"/>
    </row>
    <row r="160" spans="1:19" s="90" customFormat="1" ht="15">
      <c r="A160" s="91"/>
      <c r="F160" s="105"/>
      <c r="G160" s="106"/>
      <c r="H160" s="176"/>
      <c r="I160" s="107"/>
      <c r="J160" s="246"/>
      <c r="K160" s="247"/>
      <c r="M160" s="48"/>
      <c r="R160" s="154"/>
      <c r="S160" s="154"/>
    </row>
    <row r="161" spans="1:19" s="90" customFormat="1" ht="15">
      <c r="A161" s="91"/>
      <c r="F161" s="105"/>
      <c r="G161" s="106"/>
      <c r="H161" s="176"/>
      <c r="I161" s="107"/>
      <c r="J161" s="246"/>
      <c r="K161" s="247"/>
      <c r="M161" s="48"/>
      <c r="R161" s="154"/>
      <c r="S161" s="154"/>
    </row>
    <row r="162" spans="1:19" s="90" customFormat="1" ht="15">
      <c r="A162" s="91"/>
      <c r="F162" s="105"/>
      <c r="G162" s="106"/>
      <c r="H162" s="176"/>
      <c r="I162" s="107"/>
      <c r="J162" s="246"/>
      <c r="K162" s="247"/>
      <c r="M162" s="48"/>
      <c r="R162" s="154"/>
      <c r="S162" s="154"/>
    </row>
    <row r="163" spans="1:19" s="90" customFormat="1" ht="15">
      <c r="A163" s="91"/>
      <c r="F163" s="105"/>
      <c r="G163" s="106"/>
      <c r="H163" s="176"/>
      <c r="I163" s="107"/>
      <c r="J163" s="246"/>
      <c r="K163" s="247"/>
      <c r="M163" s="48"/>
      <c r="R163" s="154"/>
      <c r="S163" s="154"/>
    </row>
    <row r="164" spans="1:19" s="90" customFormat="1" ht="15">
      <c r="A164" s="91"/>
      <c r="F164" s="105"/>
      <c r="G164" s="106"/>
      <c r="H164" s="176"/>
      <c r="I164" s="107"/>
      <c r="J164" s="246"/>
      <c r="K164" s="247"/>
      <c r="M164" s="48"/>
      <c r="R164" s="154"/>
      <c r="S164" s="154"/>
    </row>
    <row r="165" spans="1:19" s="90" customFormat="1" ht="15">
      <c r="A165" s="91"/>
      <c r="F165" s="105"/>
      <c r="G165" s="106"/>
      <c r="H165" s="176"/>
      <c r="I165" s="107"/>
      <c r="J165" s="246"/>
      <c r="K165" s="247"/>
      <c r="M165" s="48"/>
      <c r="R165" s="154"/>
      <c r="S165" s="154"/>
    </row>
    <row r="166" spans="1:19" s="90" customFormat="1" ht="15">
      <c r="A166" s="91"/>
      <c r="F166" s="105"/>
      <c r="G166" s="106"/>
      <c r="H166" s="176"/>
      <c r="I166" s="107"/>
      <c r="J166" s="246"/>
      <c r="K166" s="247"/>
      <c r="M166" s="48"/>
      <c r="R166" s="154"/>
      <c r="S166" s="154"/>
    </row>
    <row r="167" spans="1:19" s="90" customFormat="1" ht="15">
      <c r="A167" s="91"/>
      <c r="F167" s="105"/>
      <c r="G167" s="106"/>
      <c r="H167" s="176"/>
      <c r="I167" s="107"/>
      <c r="J167" s="246"/>
      <c r="K167" s="247"/>
      <c r="M167" s="48"/>
      <c r="R167" s="154"/>
      <c r="S167" s="154"/>
    </row>
    <row r="168" spans="1:19" s="90" customFormat="1" ht="15">
      <c r="A168" s="91"/>
      <c r="F168" s="105"/>
      <c r="G168" s="106"/>
      <c r="H168" s="176"/>
      <c r="I168" s="107"/>
      <c r="J168" s="246"/>
      <c r="K168" s="247"/>
      <c r="M168" s="48"/>
      <c r="R168" s="154"/>
      <c r="S168" s="154"/>
    </row>
    <row r="169" spans="1:19" s="90" customFormat="1" ht="15">
      <c r="A169" s="91"/>
      <c r="F169" s="105"/>
      <c r="G169" s="106"/>
      <c r="H169" s="176"/>
      <c r="I169" s="107"/>
      <c r="J169" s="246"/>
      <c r="K169" s="247"/>
      <c r="M169" s="48"/>
      <c r="R169" s="154"/>
      <c r="S169" s="154"/>
    </row>
    <row r="170" spans="1:19" s="90" customFormat="1" ht="15">
      <c r="A170" s="91"/>
      <c r="F170" s="105"/>
      <c r="G170" s="106"/>
      <c r="H170" s="176"/>
      <c r="I170" s="107"/>
      <c r="J170" s="246"/>
      <c r="K170" s="247"/>
      <c r="M170" s="48"/>
      <c r="R170" s="154"/>
      <c r="S170" s="154"/>
    </row>
    <row r="171" spans="1:19" s="90" customFormat="1" ht="15">
      <c r="A171" s="91"/>
      <c r="F171" s="105"/>
      <c r="G171" s="106"/>
      <c r="H171" s="176"/>
      <c r="I171" s="107"/>
      <c r="J171" s="246"/>
      <c r="K171" s="247"/>
      <c r="M171" s="48"/>
      <c r="R171" s="154"/>
      <c r="S171" s="154"/>
    </row>
    <row r="172" spans="1:19" s="90" customFormat="1" ht="15">
      <c r="A172" s="91"/>
      <c r="F172" s="105"/>
      <c r="G172" s="106"/>
      <c r="H172" s="176"/>
      <c r="I172" s="107"/>
      <c r="J172" s="246"/>
      <c r="K172" s="247"/>
      <c r="M172" s="48"/>
      <c r="R172" s="154"/>
      <c r="S172" s="154"/>
    </row>
    <row r="173" spans="1:19" s="90" customFormat="1" ht="15">
      <c r="A173" s="91"/>
      <c r="F173" s="105"/>
      <c r="G173" s="106"/>
      <c r="H173" s="176"/>
      <c r="I173" s="107"/>
      <c r="J173" s="246"/>
      <c r="K173" s="247"/>
      <c r="M173" s="48"/>
      <c r="R173" s="154"/>
      <c r="S173" s="154"/>
    </row>
    <row r="174" spans="1:19" s="90" customFormat="1" ht="15">
      <c r="A174" s="91"/>
      <c r="F174" s="105"/>
      <c r="G174" s="106"/>
      <c r="H174" s="176"/>
      <c r="I174" s="107"/>
      <c r="J174" s="246"/>
      <c r="K174" s="247"/>
      <c r="M174" s="48"/>
      <c r="R174" s="154"/>
      <c r="S174" s="154"/>
    </row>
    <row r="175" spans="1:19" s="90" customFormat="1" ht="15">
      <c r="A175" s="91"/>
      <c r="F175" s="105"/>
      <c r="G175" s="106"/>
      <c r="H175" s="176"/>
      <c r="I175" s="107"/>
      <c r="J175" s="246"/>
      <c r="K175" s="247"/>
      <c r="M175" s="48"/>
      <c r="R175" s="154"/>
      <c r="S175" s="154"/>
    </row>
    <row r="176" spans="1:19" s="90" customFormat="1" ht="15">
      <c r="A176" s="91"/>
      <c r="F176" s="105"/>
      <c r="G176" s="106"/>
      <c r="H176" s="176"/>
      <c r="I176" s="107"/>
      <c r="J176" s="246"/>
      <c r="K176" s="247"/>
      <c r="M176" s="48"/>
      <c r="R176" s="154"/>
      <c r="S176" s="154"/>
    </row>
    <row r="177" spans="1:19" s="90" customFormat="1" ht="15">
      <c r="A177" s="91"/>
      <c r="F177" s="105"/>
      <c r="G177" s="106"/>
      <c r="H177" s="176"/>
      <c r="I177" s="107"/>
      <c r="J177" s="246"/>
      <c r="K177" s="247"/>
      <c r="M177" s="48"/>
      <c r="R177" s="154"/>
      <c r="S177" s="154"/>
    </row>
    <row r="178" spans="1:19" s="90" customFormat="1" ht="15">
      <c r="A178" s="91"/>
      <c r="F178" s="105"/>
      <c r="G178" s="106"/>
      <c r="H178" s="176"/>
      <c r="I178" s="107"/>
      <c r="J178" s="246"/>
      <c r="K178" s="247"/>
      <c r="M178" s="48"/>
      <c r="R178" s="154"/>
      <c r="S178" s="154"/>
    </row>
    <row r="179" spans="1:19" s="90" customFormat="1" ht="15">
      <c r="A179" s="91"/>
      <c r="F179" s="105"/>
      <c r="G179" s="106"/>
      <c r="H179" s="176"/>
      <c r="I179" s="107"/>
      <c r="J179" s="246"/>
      <c r="K179" s="247"/>
      <c r="M179" s="48"/>
      <c r="R179" s="154"/>
      <c r="S179" s="154"/>
    </row>
    <row r="180" spans="1:19" s="90" customFormat="1" ht="15">
      <c r="A180" s="91"/>
      <c r="F180" s="105"/>
      <c r="G180" s="106"/>
      <c r="H180" s="176"/>
      <c r="I180" s="107"/>
      <c r="J180" s="246"/>
      <c r="K180" s="247"/>
      <c r="M180" s="48"/>
      <c r="R180" s="154"/>
      <c r="S180" s="154"/>
    </row>
    <row r="181" spans="1:19" s="90" customFormat="1" ht="15">
      <c r="A181" s="91"/>
      <c r="F181" s="105"/>
      <c r="G181" s="106"/>
      <c r="H181" s="176"/>
      <c r="I181" s="107"/>
      <c r="J181" s="246"/>
      <c r="K181" s="247"/>
      <c r="M181" s="48"/>
      <c r="R181" s="154"/>
      <c r="S181" s="154"/>
    </row>
    <row r="182" spans="1:19" s="90" customFormat="1" ht="15">
      <c r="A182" s="91"/>
      <c r="F182" s="105"/>
      <c r="G182" s="106"/>
      <c r="H182" s="176"/>
      <c r="I182" s="107"/>
      <c r="J182" s="246"/>
      <c r="K182" s="247"/>
      <c r="M182" s="48"/>
      <c r="R182" s="154"/>
      <c r="S182" s="154"/>
    </row>
    <row r="183" spans="1:19" s="90" customFormat="1" ht="15">
      <c r="A183" s="91"/>
      <c r="F183" s="105"/>
      <c r="G183" s="106"/>
      <c r="H183" s="176"/>
      <c r="I183" s="107"/>
      <c r="J183" s="246"/>
      <c r="K183" s="247"/>
      <c r="M183" s="48"/>
      <c r="R183" s="154"/>
      <c r="S183" s="154"/>
    </row>
    <row r="184" spans="1:19" s="90" customFormat="1" ht="15">
      <c r="A184" s="91"/>
      <c r="F184" s="105"/>
      <c r="G184" s="106"/>
      <c r="H184" s="176"/>
      <c r="I184" s="107"/>
      <c r="J184" s="246"/>
      <c r="K184" s="247"/>
      <c r="M184" s="48"/>
      <c r="R184" s="154"/>
      <c r="S184" s="154"/>
    </row>
    <row r="185" spans="1:19" s="90" customFormat="1" ht="15">
      <c r="A185" s="91"/>
      <c r="F185" s="105"/>
      <c r="G185" s="106"/>
      <c r="H185" s="176"/>
      <c r="I185" s="107"/>
      <c r="J185" s="246"/>
      <c r="K185" s="247"/>
      <c r="M185" s="48"/>
      <c r="R185" s="154"/>
      <c r="S185" s="154"/>
    </row>
    <row r="186" spans="1:19" s="90" customFormat="1" ht="15">
      <c r="A186" s="91"/>
      <c r="F186" s="105"/>
      <c r="G186" s="106"/>
      <c r="H186" s="176"/>
      <c r="I186" s="107"/>
      <c r="J186" s="246"/>
      <c r="K186" s="247"/>
      <c r="M186" s="48"/>
      <c r="R186" s="154"/>
      <c r="S186" s="154"/>
    </row>
    <row r="187" spans="1:19" s="90" customFormat="1" ht="15">
      <c r="A187" s="91"/>
      <c r="F187" s="105"/>
      <c r="G187" s="106"/>
      <c r="H187" s="176"/>
      <c r="I187" s="107"/>
      <c r="J187" s="246"/>
      <c r="K187" s="247"/>
      <c r="M187" s="48"/>
      <c r="R187" s="154"/>
      <c r="S187" s="154"/>
    </row>
    <row r="188" spans="1:19" s="90" customFormat="1" ht="15">
      <c r="A188" s="91"/>
      <c r="F188" s="105"/>
      <c r="G188" s="106"/>
      <c r="H188" s="176"/>
      <c r="I188" s="107"/>
      <c r="J188" s="246"/>
      <c r="K188" s="247"/>
      <c r="M188" s="48"/>
      <c r="R188" s="154"/>
      <c r="S188" s="154"/>
    </row>
    <row r="189" spans="1:19" s="90" customFormat="1" ht="15">
      <c r="A189" s="91"/>
      <c r="F189" s="105"/>
      <c r="G189" s="106"/>
      <c r="H189" s="176"/>
      <c r="I189" s="107"/>
      <c r="J189" s="246"/>
      <c r="K189" s="247"/>
      <c r="M189" s="48"/>
      <c r="R189" s="154"/>
      <c r="S189" s="154"/>
    </row>
    <row r="190" spans="1:19" s="90" customFormat="1" ht="15">
      <c r="A190" s="91"/>
      <c r="F190" s="105"/>
      <c r="G190" s="106"/>
      <c r="H190" s="176"/>
      <c r="I190" s="107"/>
      <c r="J190" s="246"/>
      <c r="K190" s="247"/>
      <c r="M190" s="48"/>
      <c r="R190" s="154"/>
      <c r="S190" s="154"/>
    </row>
    <row r="191" spans="1:19" s="90" customFormat="1" ht="15">
      <c r="A191" s="91"/>
      <c r="F191" s="105"/>
      <c r="G191" s="106"/>
      <c r="H191" s="176"/>
      <c r="I191" s="107"/>
      <c r="J191" s="246"/>
      <c r="K191" s="247"/>
      <c r="M191" s="48"/>
      <c r="R191" s="154"/>
      <c r="S191" s="154"/>
    </row>
    <row r="192" spans="1:19" s="90" customFormat="1" ht="15">
      <c r="A192" s="91"/>
      <c r="F192" s="105"/>
      <c r="G192" s="106"/>
      <c r="H192" s="176"/>
      <c r="I192" s="107"/>
      <c r="J192" s="246"/>
      <c r="K192" s="247"/>
      <c r="M192" s="48"/>
      <c r="R192" s="154"/>
      <c r="S192" s="154"/>
    </row>
    <row r="193" spans="1:19" s="90" customFormat="1" ht="15">
      <c r="A193" s="91"/>
      <c r="F193" s="105"/>
      <c r="G193" s="106"/>
      <c r="H193" s="176"/>
      <c r="I193" s="107"/>
      <c r="J193" s="246"/>
      <c r="K193" s="247"/>
      <c r="M193" s="48"/>
      <c r="R193" s="154"/>
      <c r="S193" s="154"/>
    </row>
    <row r="194" spans="1:19" s="90" customFormat="1" ht="15">
      <c r="A194" s="91"/>
      <c r="F194" s="105"/>
      <c r="G194" s="106"/>
      <c r="H194" s="176"/>
      <c r="I194" s="107"/>
      <c r="J194" s="246"/>
      <c r="K194" s="247"/>
      <c r="M194" s="48"/>
      <c r="R194" s="154"/>
      <c r="S194" s="154"/>
    </row>
    <row r="195" spans="1:19" s="90" customFormat="1" ht="15">
      <c r="A195" s="91"/>
      <c r="F195" s="105"/>
      <c r="G195" s="106"/>
      <c r="H195" s="176"/>
      <c r="I195" s="107"/>
      <c r="J195" s="246"/>
      <c r="K195" s="247"/>
      <c r="M195" s="48"/>
      <c r="R195" s="154"/>
      <c r="S195" s="154"/>
    </row>
    <row r="196" spans="1:19" s="90" customFormat="1" ht="15">
      <c r="A196" s="91"/>
      <c r="F196" s="105"/>
      <c r="G196" s="106"/>
      <c r="H196" s="176"/>
      <c r="I196" s="107"/>
      <c r="J196" s="246"/>
      <c r="K196" s="247"/>
      <c r="M196" s="48"/>
      <c r="R196" s="154"/>
      <c r="S196" s="154"/>
    </row>
    <row r="197" spans="1:19" s="90" customFormat="1" ht="15">
      <c r="A197" s="91"/>
      <c r="F197" s="105"/>
      <c r="G197" s="106"/>
      <c r="H197" s="176"/>
      <c r="I197" s="107"/>
      <c r="J197" s="246"/>
      <c r="K197" s="247"/>
      <c r="M197" s="48"/>
      <c r="R197" s="154"/>
      <c r="S197" s="154"/>
    </row>
    <row r="198" spans="1:19" s="90" customFormat="1" ht="15">
      <c r="A198" s="91"/>
      <c r="F198" s="105"/>
      <c r="G198" s="106"/>
      <c r="H198" s="176"/>
      <c r="I198" s="107"/>
      <c r="J198" s="246"/>
      <c r="K198" s="247"/>
      <c r="M198" s="48"/>
      <c r="R198" s="154"/>
      <c r="S198" s="154"/>
    </row>
    <row r="199" spans="1:19" s="90" customFormat="1" ht="15">
      <c r="A199" s="91"/>
      <c r="F199" s="105"/>
      <c r="G199" s="106"/>
      <c r="H199" s="176"/>
      <c r="I199" s="107"/>
      <c r="J199" s="246"/>
      <c r="K199" s="247"/>
      <c r="M199" s="48"/>
      <c r="R199" s="154"/>
      <c r="S199" s="154"/>
    </row>
    <row r="200" spans="1:19" s="90" customFormat="1" ht="15">
      <c r="A200" s="91"/>
      <c r="F200" s="105"/>
      <c r="G200" s="106"/>
      <c r="H200" s="176"/>
      <c r="I200" s="107"/>
      <c r="J200" s="246"/>
      <c r="K200" s="247"/>
      <c r="M200" s="48"/>
      <c r="R200" s="154"/>
      <c r="S200" s="154"/>
    </row>
    <row r="201" spans="1:19" s="90" customFormat="1" ht="15">
      <c r="A201" s="91"/>
      <c r="F201" s="105"/>
      <c r="G201" s="106"/>
      <c r="H201" s="176"/>
      <c r="I201" s="107"/>
      <c r="J201" s="246"/>
      <c r="K201" s="247"/>
      <c r="M201" s="48"/>
      <c r="R201" s="154"/>
      <c r="S201" s="154"/>
    </row>
    <row r="202" spans="1:19" s="90" customFormat="1" ht="15">
      <c r="A202" s="91"/>
      <c r="F202" s="105"/>
      <c r="G202" s="106"/>
      <c r="H202" s="176"/>
      <c r="I202" s="107"/>
      <c r="J202" s="246"/>
      <c r="K202" s="247"/>
      <c r="M202" s="48"/>
      <c r="R202" s="154"/>
      <c r="S202" s="154"/>
    </row>
    <row r="203" spans="1:19" s="90" customFormat="1" ht="15">
      <c r="A203" s="91"/>
      <c r="F203" s="105"/>
      <c r="G203" s="106"/>
      <c r="H203" s="176"/>
      <c r="I203" s="107"/>
      <c r="J203" s="246"/>
      <c r="K203" s="247"/>
      <c r="M203" s="48"/>
      <c r="R203" s="154"/>
      <c r="S203" s="154"/>
    </row>
    <row r="204" spans="1:19" s="90" customFormat="1" ht="15">
      <c r="A204" s="91"/>
      <c r="F204" s="105"/>
      <c r="G204" s="106"/>
      <c r="H204" s="176"/>
      <c r="I204" s="107"/>
      <c r="J204" s="246"/>
      <c r="K204" s="247"/>
      <c r="M204" s="48"/>
      <c r="R204" s="154"/>
      <c r="S204" s="154"/>
    </row>
    <row r="205" spans="1:19" s="90" customFormat="1" ht="15">
      <c r="A205" s="91"/>
      <c r="F205" s="105"/>
      <c r="G205" s="106"/>
      <c r="H205" s="176"/>
      <c r="I205" s="107"/>
      <c r="J205" s="246"/>
      <c r="K205" s="247"/>
      <c r="M205" s="48"/>
      <c r="R205" s="154"/>
      <c r="S205" s="154"/>
    </row>
    <row r="206" spans="1:19" s="90" customFormat="1" ht="15">
      <c r="A206" s="91"/>
      <c r="F206" s="105"/>
      <c r="G206" s="106"/>
      <c r="H206" s="176"/>
      <c r="I206" s="107"/>
      <c r="J206" s="246"/>
      <c r="K206" s="247"/>
      <c r="M206" s="48"/>
      <c r="R206" s="154"/>
      <c r="S206" s="154"/>
    </row>
    <row r="207" spans="1:19" s="90" customFormat="1" ht="15">
      <c r="A207" s="91"/>
      <c r="F207" s="105"/>
      <c r="G207" s="106"/>
      <c r="H207" s="176"/>
      <c r="I207" s="107"/>
      <c r="J207" s="246"/>
      <c r="K207" s="247"/>
      <c r="M207" s="48"/>
      <c r="R207" s="154"/>
      <c r="S207" s="154"/>
    </row>
    <row r="208" spans="1:19" s="90" customFormat="1" ht="15">
      <c r="A208" s="91"/>
      <c r="F208" s="105"/>
      <c r="G208" s="106"/>
      <c r="H208" s="176"/>
      <c r="I208" s="107"/>
      <c r="J208" s="246"/>
      <c r="K208" s="247"/>
      <c r="M208" s="48"/>
      <c r="R208" s="154"/>
      <c r="S208" s="154"/>
    </row>
    <row r="209" spans="1:19" s="90" customFormat="1" ht="15">
      <c r="A209" s="91"/>
      <c r="F209" s="105"/>
      <c r="G209" s="106"/>
      <c r="H209" s="176"/>
      <c r="I209" s="107"/>
      <c r="J209" s="246"/>
      <c r="K209" s="247"/>
      <c r="M209" s="48"/>
      <c r="R209" s="154"/>
      <c r="S209" s="154"/>
    </row>
    <row r="210" spans="1:19" s="90" customFormat="1" ht="15">
      <c r="A210" s="91"/>
      <c r="F210" s="105"/>
      <c r="G210" s="106"/>
      <c r="H210" s="176"/>
      <c r="I210" s="107"/>
      <c r="J210" s="246"/>
      <c r="K210" s="247"/>
      <c r="M210" s="48"/>
      <c r="R210" s="154"/>
      <c r="S210" s="154"/>
    </row>
    <row r="211" spans="1:19" s="90" customFormat="1" ht="15">
      <c r="A211" s="91"/>
      <c r="F211" s="105"/>
      <c r="G211" s="106"/>
      <c r="H211" s="176"/>
      <c r="I211" s="107"/>
      <c r="J211" s="246"/>
      <c r="K211" s="247"/>
      <c r="M211" s="48"/>
      <c r="R211" s="154"/>
      <c r="S211" s="154"/>
    </row>
    <row r="212" spans="1:19" s="90" customFormat="1" ht="15">
      <c r="A212" s="91"/>
      <c r="F212" s="105"/>
      <c r="G212" s="106"/>
      <c r="H212" s="176"/>
      <c r="I212" s="107"/>
      <c r="J212" s="246"/>
      <c r="K212" s="247"/>
      <c r="M212" s="48"/>
      <c r="R212" s="154"/>
      <c r="S212" s="154"/>
    </row>
    <row r="213" spans="1:19" s="90" customFormat="1" ht="15">
      <c r="A213" s="91"/>
      <c r="F213" s="105"/>
      <c r="G213" s="106"/>
      <c r="H213" s="176"/>
      <c r="I213" s="107"/>
      <c r="J213" s="246"/>
      <c r="K213" s="247"/>
      <c r="M213" s="48"/>
      <c r="R213" s="154"/>
      <c r="S213" s="154"/>
    </row>
    <row r="214" spans="1:19" s="90" customFormat="1" ht="15">
      <c r="A214" s="91"/>
      <c r="F214" s="105"/>
      <c r="G214" s="106"/>
      <c r="H214" s="176"/>
      <c r="I214" s="107"/>
      <c r="J214" s="246"/>
      <c r="K214" s="247"/>
      <c r="M214" s="48"/>
      <c r="R214" s="154"/>
      <c r="S214" s="154"/>
    </row>
    <row r="215" spans="1:19" s="90" customFormat="1" ht="15">
      <c r="A215" s="91"/>
      <c r="F215" s="105"/>
      <c r="G215" s="106"/>
      <c r="H215" s="176"/>
      <c r="I215" s="107"/>
      <c r="J215" s="246"/>
      <c r="K215" s="247"/>
      <c r="M215" s="48"/>
      <c r="R215" s="154"/>
      <c r="S215" s="154"/>
    </row>
    <row r="216" spans="1:19" s="90" customFormat="1" ht="15">
      <c r="A216" s="91"/>
      <c r="F216" s="105"/>
      <c r="G216" s="106"/>
      <c r="H216" s="176"/>
      <c r="I216" s="107"/>
      <c r="J216" s="246"/>
      <c r="K216" s="247"/>
      <c r="M216" s="48"/>
      <c r="R216" s="154"/>
      <c r="S216" s="154"/>
    </row>
    <row r="217" spans="1:19" s="90" customFormat="1" ht="15">
      <c r="A217" s="91"/>
      <c r="F217" s="105"/>
      <c r="G217" s="106"/>
      <c r="H217" s="176"/>
      <c r="I217" s="107"/>
      <c r="J217" s="246"/>
      <c r="K217" s="247"/>
      <c r="M217" s="48"/>
      <c r="R217" s="154"/>
      <c r="S217" s="154"/>
    </row>
    <row r="218" spans="1:19" s="90" customFormat="1" ht="15">
      <c r="A218" s="91"/>
      <c r="F218" s="105"/>
      <c r="G218" s="106"/>
      <c r="H218" s="176"/>
      <c r="I218" s="107"/>
      <c r="J218" s="246"/>
      <c r="K218" s="247"/>
      <c r="M218" s="48"/>
      <c r="R218" s="154"/>
      <c r="S218" s="154"/>
    </row>
    <row r="219" spans="1:19" s="90" customFormat="1" ht="15">
      <c r="A219" s="91"/>
      <c r="F219" s="105"/>
      <c r="G219" s="106"/>
      <c r="H219" s="176"/>
      <c r="I219" s="107"/>
      <c r="J219" s="246"/>
      <c r="K219" s="247"/>
      <c r="M219" s="48"/>
      <c r="R219" s="154"/>
      <c r="S219" s="154"/>
    </row>
    <row r="220" spans="1:19" s="90" customFormat="1" ht="15">
      <c r="A220" s="91"/>
      <c r="F220" s="105"/>
      <c r="G220" s="106"/>
      <c r="H220" s="176"/>
      <c r="I220" s="107"/>
      <c r="J220" s="246"/>
      <c r="K220" s="247"/>
      <c r="M220" s="48"/>
      <c r="R220" s="154"/>
      <c r="S220" s="154"/>
    </row>
    <row r="221" spans="1:19" s="90" customFormat="1" ht="15">
      <c r="A221" s="91"/>
      <c r="F221" s="105"/>
      <c r="G221" s="106"/>
      <c r="H221" s="176"/>
      <c r="I221" s="107"/>
      <c r="J221" s="246"/>
      <c r="K221" s="247"/>
      <c r="M221" s="48"/>
      <c r="R221" s="154"/>
      <c r="S221" s="154"/>
    </row>
    <row r="222" spans="1:19" s="90" customFormat="1" ht="15">
      <c r="A222" s="91"/>
      <c r="F222" s="105"/>
      <c r="G222" s="106"/>
      <c r="H222" s="176"/>
      <c r="I222" s="107"/>
      <c r="J222" s="246"/>
      <c r="K222" s="247"/>
      <c r="M222" s="48"/>
      <c r="R222" s="154"/>
      <c r="S222" s="154"/>
    </row>
    <row r="223" spans="1:19" s="90" customFormat="1" ht="15">
      <c r="A223" s="91"/>
      <c r="F223" s="105"/>
      <c r="G223" s="106"/>
      <c r="H223" s="176"/>
      <c r="I223" s="107"/>
      <c r="J223" s="246"/>
      <c r="K223" s="247"/>
      <c r="M223" s="48"/>
      <c r="R223" s="154"/>
      <c r="S223" s="154"/>
    </row>
    <row r="224" spans="1:19" s="90" customFormat="1" ht="15">
      <c r="A224" s="91"/>
      <c r="F224" s="105"/>
      <c r="G224" s="106"/>
      <c r="H224" s="176"/>
      <c r="I224" s="107"/>
      <c r="J224" s="246"/>
      <c r="K224" s="247"/>
      <c r="M224" s="48"/>
      <c r="R224" s="154"/>
      <c r="S224" s="154"/>
    </row>
    <row r="225" spans="1:19" s="90" customFormat="1" ht="15">
      <c r="A225" s="91"/>
      <c r="F225" s="105"/>
      <c r="G225" s="106"/>
      <c r="H225" s="176"/>
      <c r="I225" s="107"/>
      <c r="J225" s="246"/>
      <c r="K225" s="247"/>
      <c r="M225" s="48"/>
      <c r="R225" s="154"/>
      <c r="S225" s="154"/>
    </row>
    <row r="226" spans="1:19" s="90" customFormat="1" ht="15">
      <c r="A226" s="91"/>
      <c r="F226" s="105"/>
      <c r="G226" s="106"/>
      <c r="H226" s="176"/>
      <c r="I226" s="107"/>
      <c r="J226" s="246"/>
      <c r="K226" s="247"/>
      <c r="M226" s="48"/>
      <c r="R226" s="154"/>
      <c r="S226" s="154"/>
    </row>
    <row r="227" spans="1:19" s="90" customFormat="1" ht="15">
      <c r="A227" s="91"/>
      <c r="F227" s="105"/>
      <c r="G227" s="106"/>
      <c r="H227" s="176"/>
      <c r="I227" s="107"/>
      <c r="J227" s="246"/>
      <c r="K227" s="247"/>
      <c r="M227" s="48"/>
      <c r="R227" s="154"/>
      <c r="S227" s="154"/>
    </row>
    <row r="228" spans="1:19" s="90" customFormat="1" ht="15">
      <c r="A228" s="91"/>
      <c r="F228" s="105"/>
      <c r="G228" s="106"/>
      <c r="H228" s="176"/>
      <c r="I228" s="107"/>
      <c r="J228" s="246"/>
      <c r="K228" s="247"/>
      <c r="M228" s="48"/>
      <c r="R228" s="154"/>
      <c r="S228" s="154"/>
    </row>
    <row r="229" spans="1:19" s="90" customFormat="1" ht="15">
      <c r="A229" s="91"/>
      <c r="F229" s="105"/>
      <c r="G229" s="106"/>
      <c r="H229" s="176"/>
      <c r="I229" s="107"/>
      <c r="J229" s="246"/>
      <c r="K229" s="247"/>
      <c r="M229" s="48"/>
      <c r="R229" s="154"/>
      <c r="S229" s="154"/>
    </row>
    <row r="230" spans="1:19" s="90" customFormat="1" ht="15">
      <c r="A230" s="91"/>
      <c r="F230" s="105"/>
      <c r="G230" s="106"/>
      <c r="H230" s="176"/>
      <c r="I230" s="107"/>
      <c r="J230" s="246"/>
      <c r="K230" s="247"/>
      <c r="M230" s="48"/>
      <c r="R230" s="154"/>
      <c r="S230" s="154"/>
    </row>
    <row r="231" spans="1:19" s="90" customFormat="1" ht="15">
      <c r="A231" s="91"/>
      <c r="F231" s="105"/>
      <c r="G231" s="106"/>
      <c r="H231" s="176"/>
      <c r="I231" s="107"/>
      <c r="J231" s="246"/>
      <c r="K231" s="247"/>
      <c r="M231" s="48"/>
      <c r="R231" s="154"/>
      <c r="S231" s="154"/>
    </row>
    <row r="232" spans="1:19" s="90" customFormat="1" ht="15">
      <c r="A232" s="91"/>
      <c r="F232" s="105"/>
      <c r="G232" s="106"/>
      <c r="H232" s="176"/>
      <c r="I232" s="107"/>
      <c r="J232" s="246"/>
      <c r="K232" s="247"/>
      <c r="M232" s="48"/>
      <c r="R232" s="154"/>
      <c r="S232" s="154"/>
    </row>
    <row r="233" spans="1:19" s="90" customFormat="1" ht="15">
      <c r="A233" s="91"/>
      <c r="F233" s="105"/>
      <c r="G233" s="106"/>
      <c r="H233" s="176"/>
      <c r="I233" s="107"/>
      <c r="J233" s="246"/>
      <c r="K233" s="247"/>
      <c r="M233" s="48"/>
      <c r="R233" s="154"/>
      <c r="S233" s="154"/>
    </row>
    <row r="234" spans="1:19" s="90" customFormat="1" ht="15">
      <c r="A234" s="91"/>
      <c r="F234" s="105"/>
      <c r="G234" s="106"/>
      <c r="H234" s="176"/>
      <c r="I234" s="107"/>
      <c r="J234" s="246"/>
      <c r="K234" s="247"/>
      <c r="M234" s="48"/>
      <c r="R234" s="154"/>
      <c r="S234" s="154"/>
    </row>
    <row r="235" spans="1:19" s="90" customFormat="1" ht="15">
      <c r="A235" s="91"/>
      <c r="F235" s="105"/>
      <c r="G235" s="106"/>
      <c r="H235" s="176"/>
      <c r="I235" s="107"/>
      <c r="J235" s="246"/>
      <c r="K235" s="247"/>
      <c r="M235" s="48"/>
      <c r="R235" s="154"/>
      <c r="S235" s="154"/>
    </row>
    <row r="236" spans="1:19" s="90" customFormat="1" ht="15">
      <c r="A236" s="91"/>
      <c r="F236" s="105"/>
      <c r="G236" s="106"/>
      <c r="H236" s="176"/>
      <c r="I236" s="107"/>
      <c r="J236" s="246"/>
      <c r="K236" s="247"/>
      <c r="M236" s="48"/>
      <c r="R236" s="154"/>
      <c r="S236" s="154"/>
    </row>
    <row r="237" spans="1:19" s="90" customFormat="1" ht="15">
      <c r="A237" s="91"/>
      <c r="F237" s="105"/>
      <c r="G237" s="106"/>
      <c r="H237" s="176"/>
      <c r="I237" s="107"/>
      <c r="J237" s="246"/>
      <c r="K237" s="247"/>
      <c r="M237" s="48"/>
      <c r="R237" s="154"/>
      <c r="S237" s="154"/>
    </row>
    <row r="238" spans="1:19" s="90" customFormat="1" ht="15">
      <c r="A238" s="91"/>
      <c r="F238" s="105"/>
      <c r="G238" s="106"/>
      <c r="H238" s="176"/>
      <c r="I238" s="107"/>
      <c r="J238" s="246"/>
      <c r="K238" s="247"/>
      <c r="M238" s="48"/>
      <c r="R238" s="154"/>
      <c r="S238" s="154"/>
    </row>
    <row r="239" spans="1:19" s="90" customFormat="1" ht="15">
      <c r="A239" s="91"/>
      <c r="F239" s="105"/>
      <c r="G239" s="106"/>
      <c r="H239" s="176"/>
      <c r="I239" s="107"/>
      <c r="J239" s="246"/>
      <c r="K239" s="247"/>
      <c r="M239" s="48"/>
      <c r="R239" s="154"/>
      <c r="S239" s="154"/>
    </row>
    <row r="240" spans="1:19" s="90" customFormat="1" ht="15">
      <c r="A240" s="91"/>
      <c r="F240" s="105"/>
      <c r="G240" s="106"/>
      <c r="H240" s="176"/>
      <c r="I240" s="107"/>
      <c r="J240" s="246"/>
      <c r="K240" s="247"/>
      <c r="M240" s="48"/>
      <c r="R240" s="154"/>
      <c r="S240" s="154"/>
    </row>
    <row r="241" spans="1:19" s="90" customFormat="1" ht="15">
      <c r="A241" s="91"/>
      <c r="F241" s="105"/>
      <c r="G241" s="106"/>
      <c r="H241" s="176"/>
      <c r="I241" s="107"/>
      <c r="J241" s="246"/>
      <c r="K241" s="247"/>
      <c r="M241" s="48"/>
      <c r="R241" s="154"/>
      <c r="S241" s="154"/>
    </row>
    <row r="242" spans="1:19" s="90" customFormat="1" ht="15">
      <c r="A242" s="91"/>
      <c r="F242" s="105"/>
      <c r="G242" s="106"/>
      <c r="H242" s="176"/>
      <c r="I242" s="107"/>
      <c r="J242" s="246"/>
      <c r="K242" s="247"/>
      <c r="M242" s="48"/>
      <c r="R242" s="154"/>
      <c r="S242" s="154"/>
    </row>
    <row r="243" spans="1:19" s="90" customFormat="1" ht="15">
      <c r="A243" s="91"/>
      <c r="F243" s="105"/>
      <c r="G243" s="106"/>
      <c r="H243" s="176"/>
      <c r="I243" s="107"/>
      <c r="J243" s="246"/>
      <c r="K243" s="247"/>
      <c r="M243" s="48"/>
      <c r="R243" s="154"/>
      <c r="S243" s="154"/>
    </row>
    <row r="244" spans="1:19" s="90" customFormat="1" ht="15">
      <c r="A244" s="91"/>
      <c r="F244" s="105"/>
      <c r="G244" s="106"/>
      <c r="H244" s="176"/>
      <c r="I244" s="107"/>
      <c r="J244" s="246"/>
      <c r="K244" s="247"/>
      <c r="M244" s="48"/>
      <c r="R244" s="154"/>
      <c r="S244" s="154"/>
    </row>
    <row r="245" spans="1:19" s="90" customFormat="1" ht="15">
      <c r="A245" s="91"/>
      <c r="F245" s="105"/>
      <c r="G245" s="106"/>
      <c r="H245" s="176"/>
      <c r="I245" s="107"/>
      <c r="J245" s="246"/>
      <c r="K245" s="247"/>
      <c r="M245" s="48"/>
      <c r="R245" s="154"/>
      <c r="S245" s="154"/>
    </row>
    <row r="246" spans="1:19" s="90" customFormat="1" ht="15">
      <c r="A246" s="91"/>
      <c r="F246" s="105"/>
      <c r="G246" s="106"/>
      <c r="H246" s="176"/>
      <c r="I246" s="107"/>
      <c r="J246" s="246"/>
      <c r="K246" s="247"/>
      <c r="M246" s="48"/>
      <c r="R246" s="154"/>
      <c r="S246" s="154"/>
    </row>
    <row r="247" spans="1:19" s="90" customFormat="1" ht="15">
      <c r="A247" s="91"/>
      <c r="F247" s="105"/>
      <c r="G247" s="106"/>
      <c r="H247" s="176"/>
      <c r="I247" s="107"/>
      <c r="J247" s="246"/>
      <c r="K247" s="247"/>
      <c r="M247" s="48"/>
      <c r="R247" s="154"/>
      <c r="S247" s="154"/>
    </row>
    <row r="248" spans="1:19" s="90" customFormat="1" ht="15">
      <c r="A248" s="91"/>
      <c r="F248" s="105"/>
      <c r="G248" s="106"/>
      <c r="H248" s="176"/>
      <c r="I248" s="107"/>
      <c r="J248" s="246"/>
      <c r="K248" s="247"/>
      <c r="M248" s="48"/>
      <c r="R248" s="154"/>
      <c r="S248" s="154"/>
    </row>
    <row r="249" spans="1:19" s="90" customFormat="1" ht="15">
      <c r="A249" s="91"/>
      <c r="F249" s="105"/>
      <c r="G249" s="106"/>
      <c r="H249" s="176"/>
      <c r="I249" s="107"/>
      <c r="J249" s="246"/>
      <c r="K249" s="247"/>
      <c r="M249" s="48"/>
      <c r="R249" s="154"/>
      <c r="S249" s="154"/>
    </row>
    <row r="250" spans="1:19" s="90" customFormat="1" ht="15">
      <c r="A250" s="91"/>
      <c r="F250" s="105"/>
      <c r="G250" s="106"/>
      <c r="H250" s="176"/>
      <c r="I250" s="107"/>
      <c r="J250" s="246"/>
      <c r="K250" s="247"/>
      <c r="M250" s="48"/>
      <c r="R250" s="154"/>
      <c r="S250" s="154"/>
    </row>
    <row r="251" spans="1:19" s="90" customFormat="1" ht="15">
      <c r="A251" s="91"/>
      <c r="F251" s="105"/>
      <c r="G251" s="106"/>
      <c r="H251" s="176"/>
      <c r="I251" s="107"/>
      <c r="J251" s="246"/>
      <c r="K251" s="247"/>
      <c r="M251" s="48"/>
      <c r="R251" s="154"/>
      <c r="S251" s="154"/>
    </row>
    <row r="252" spans="1:19" s="90" customFormat="1" ht="15">
      <c r="A252" s="91"/>
      <c r="F252" s="105"/>
      <c r="G252" s="106"/>
      <c r="H252" s="176"/>
      <c r="I252" s="107"/>
      <c r="J252" s="246"/>
      <c r="K252" s="247"/>
      <c r="M252" s="48"/>
      <c r="R252" s="154"/>
      <c r="S252" s="154"/>
    </row>
    <row r="253" spans="1:19" s="90" customFormat="1" ht="15">
      <c r="A253" s="91"/>
      <c r="F253" s="105"/>
      <c r="G253" s="106"/>
      <c r="H253" s="176"/>
      <c r="I253" s="107"/>
      <c r="J253" s="246"/>
      <c r="K253" s="247"/>
      <c r="M253" s="48"/>
      <c r="R253" s="154"/>
      <c r="S253" s="154"/>
    </row>
    <row r="254" spans="1:19" s="90" customFormat="1" ht="15">
      <c r="A254" s="91"/>
      <c r="F254" s="105"/>
      <c r="G254" s="106"/>
      <c r="H254" s="176"/>
      <c r="I254" s="107"/>
      <c r="J254" s="246"/>
      <c r="K254" s="247"/>
      <c r="M254" s="48"/>
      <c r="R254" s="154"/>
      <c r="S254" s="154"/>
    </row>
    <row r="255" spans="1:19" s="90" customFormat="1" ht="15">
      <c r="A255" s="91"/>
      <c r="F255" s="105"/>
      <c r="G255" s="106"/>
      <c r="H255" s="176"/>
      <c r="I255" s="107"/>
      <c r="J255" s="246"/>
      <c r="K255" s="247"/>
      <c r="M255" s="48"/>
      <c r="R255" s="154"/>
      <c r="S255" s="154"/>
    </row>
    <row r="256" spans="1:19" s="90" customFormat="1" ht="15">
      <c r="A256" s="91"/>
      <c r="F256" s="105"/>
      <c r="G256" s="106"/>
      <c r="H256" s="176"/>
      <c r="I256" s="107"/>
      <c r="J256" s="246"/>
      <c r="K256" s="247"/>
      <c r="M256" s="48"/>
      <c r="R256" s="154"/>
      <c r="S256" s="154"/>
    </row>
    <row r="257" spans="1:19" s="90" customFormat="1" ht="15">
      <c r="A257" s="91"/>
      <c r="F257" s="105"/>
      <c r="G257" s="106"/>
      <c r="H257" s="176"/>
      <c r="I257" s="107"/>
      <c r="J257" s="246"/>
      <c r="K257" s="247"/>
      <c r="M257" s="48"/>
      <c r="R257" s="154"/>
      <c r="S257" s="154"/>
    </row>
    <row r="258" spans="1:19" s="90" customFormat="1" ht="15">
      <c r="A258" s="91"/>
      <c r="F258" s="105"/>
      <c r="G258" s="106"/>
      <c r="H258" s="176"/>
      <c r="I258" s="107"/>
      <c r="J258" s="246"/>
      <c r="K258" s="247"/>
      <c r="M258" s="48"/>
      <c r="R258" s="154"/>
      <c r="S258" s="154"/>
    </row>
    <row r="259" spans="1:19" s="90" customFormat="1" ht="15">
      <c r="A259" s="91"/>
      <c r="F259" s="105"/>
      <c r="G259" s="106"/>
      <c r="H259" s="176"/>
      <c r="I259" s="107"/>
      <c r="J259" s="246"/>
      <c r="K259" s="247"/>
      <c r="M259" s="48"/>
      <c r="R259" s="154"/>
      <c r="S259" s="154"/>
    </row>
    <row r="260" spans="1:19" s="90" customFormat="1" ht="15">
      <c r="A260" s="91"/>
      <c r="F260" s="105"/>
      <c r="G260" s="106"/>
      <c r="H260" s="176"/>
      <c r="I260" s="107"/>
      <c r="J260" s="246"/>
      <c r="K260" s="247"/>
      <c r="M260" s="48"/>
      <c r="R260" s="154"/>
      <c r="S260" s="154"/>
    </row>
    <row r="261" spans="1:19" s="90" customFormat="1" ht="15">
      <c r="A261" s="91"/>
      <c r="F261" s="105"/>
      <c r="G261" s="106"/>
      <c r="H261" s="176"/>
      <c r="I261" s="107"/>
      <c r="J261" s="246"/>
      <c r="K261" s="247"/>
      <c r="M261" s="48"/>
      <c r="R261" s="154"/>
      <c r="S261" s="154"/>
    </row>
    <row r="262" spans="1:19" s="90" customFormat="1" ht="15">
      <c r="A262" s="91"/>
      <c r="F262" s="105"/>
      <c r="G262" s="106"/>
      <c r="H262" s="176"/>
      <c r="I262" s="107"/>
      <c r="J262" s="246"/>
      <c r="K262" s="247"/>
      <c r="M262" s="48"/>
      <c r="R262" s="154"/>
      <c r="S262" s="154"/>
    </row>
    <row r="263" spans="1:19" s="90" customFormat="1" ht="15">
      <c r="A263" s="91"/>
      <c r="F263" s="105"/>
      <c r="G263" s="106"/>
      <c r="H263" s="176"/>
      <c r="I263" s="107"/>
      <c r="J263" s="246"/>
      <c r="K263" s="247"/>
      <c r="M263" s="48"/>
      <c r="R263" s="154"/>
      <c r="S263" s="154"/>
    </row>
    <row r="264" spans="1:19" s="90" customFormat="1" ht="15">
      <c r="A264" s="91"/>
      <c r="F264" s="105"/>
      <c r="G264" s="106"/>
      <c r="H264" s="176"/>
      <c r="I264" s="107"/>
      <c r="J264" s="246"/>
      <c r="K264" s="247"/>
      <c r="M264" s="48"/>
      <c r="R264" s="154"/>
      <c r="S264" s="154"/>
    </row>
    <row r="265" spans="1:19" s="90" customFormat="1" ht="15">
      <c r="A265" s="91"/>
      <c r="F265" s="105"/>
      <c r="G265" s="106"/>
      <c r="H265" s="176"/>
      <c r="I265" s="107"/>
      <c r="J265" s="246"/>
      <c r="K265" s="247"/>
      <c r="M265" s="48"/>
      <c r="R265" s="154"/>
      <c r="S265" s="154"/>
    </row>
    <row r="266" spans="1:19" s="90" customFormat="1" ht="15">
      <c r="A266" s="91"/>
      <c r="F266" s="105"/>
      <c r="G266" s="106"/>
      <c r="H266" s="176"/>
      <c r="I266" s="107"/>
      <c r="J266" s="246"/>
      <c r="K266" s="247"/>
      <c r="M266" s="48"/>
      <c r="R266" s="154"/>
      <c r="S266" s="154"/>
    </row>
    <row r="267" spans="1:19" s="90" customFormat="1" ht="15">
      <c r="A267" s="91"/>
      <c r="F267" s="105"/>
      <c r="G267" s="106"/>
      <c r="H267" s="176"/>
      <c r="I267" s="107"/>
      <c r="J267" s="246"/>
      <c r="K267" s="247"/>
      <c r="M267" s="48"/>
      <c r="R267" s="154"/>
      <c r="S267" s="154"/>
    </row>
    <row r="268" spans="1:19" s="90" customFormat="1" ht="15">
      <c r="A268" s="91"/>
      <c r="F268" s="105"/>
      <c r="G268" s="106"/>
      <c r="H268" s="176"/>
      <c r="I268" s="107"/>
      <c r="J268" s="246"/>
      <c r="K268" s="247"/>
      <c r="M268" s="48"/>
      <c r="R268" s="154"/>
      <c r="S268" s="154"/>
    </row>
    <row r="269" spans="1:19" s="90" customFormat="1" ht="15">
      <c r="A269" s="91"/>
      <c r="F269" s="105"/>
      <c r="G269" s="106"/>
      <c r="H269" s="176"/>
      <c r="I269" s="107"/>
      <c r="J269" s="246"/>
      <c r="K269" s="247"/>
      <c r="M269" s="48"/>
      <c r="R269" s="154"/>
      <c r="S269" s="154"/>
    </row>
    <row r="270" spans="1:19" s="90" customFormat="1" ht="15">
      <c r="A270" s="91"/>
      <c r="F270" s="105"/>
      <c r="G270" s="106"/>
      <c r="H270" s="176"/>
      <c r="I270" s="107"/>
      <c r="J270" s="246"/>
      <c r="K270" s="247"/>
      <c r="M270" s="48"/>
      <c r="R270" s="154"/>
      <c r="S270" s="154"/>
    </row>
    <row r="271" spans="1:19" s="90" customFormat="1" ht="15">
      <c r="A271" s="91"/>
      <c r="F271" s="105"/>
      <c r="G271" s="106"/>
      <c r="H271" s="176"/>
      <c r="I271" s="107"/>
      <c r="J271" s="246"/>
      <c r="K271" s="247"/>
      <c r="M271" s="48"/>
      <c r="R271" s="154"/>
      <c r="S271" s="154"/>
    </row>
    <row r="272" spans="1:19" s="90" customFormat="1" ht="15">
      <c r="A272" s="91"/>
      <c r="F272" s="105"/>
      <c r="G272" s="106"/>
      <c r="H272" s="176"/>
      <c r="I272" s="107"/>
      <c r="J272" s="246"/>
      <c r="K272" s="247"/>
      <c r="M272" s="48"/>
      <c r="R272" s="154"/>
      <c r="S272" s="154"/>
    </row>
    <row r="273" spans="1:19" s="90" customFormat="1" ht="15">
      <c r="A273" s="91"/>
      <c r="F273" s="105"/>
      <c r="G273" s="106"/>
      <c r="H273" s="176"/>
      <c r="I273" s="107"/>
      <c r="J273" s="246"/>
      <c r="K273" s="247"/>
      <c r="M273" s="48"/>
      <c r="R273" s="154"/>
      <c r="S273" s="154"/>
    </row>
    <row r="274" spans="1:19" s="90" customFormat="1" ht="15">
      <c r="A274" s="91"/>
      <c r="F274" s="105"/>
      <c r="G274" s="106"/>
      <c r="H274" s="176"/>
      <c r="I274" s="107"/>
      <c r="J274" s="246"/>
      <c r="K274" s="247"/>
      <c r="M274" s="48"/>
      <c r="R274" s="154"/>
      <c r="S274" s="154"/>
    </row>
    <row r="275" spans="1:19" s="90" customFormat="1" ht="15">
      <c r="A275" s="91"/>
      <c r="F275" s="105"/>
      <c r="G275" s="106"/>
      <c r="H275" s="176"/>
      <c r="I275" s="107"/>
      <c r="J275" s="246"/>
      <c r="K275" s="247"/>
      <c r="M275" s="48"/>
      <c r="R275" s="154"/>
      <c r="S275" s="154"/>
    </row>
    <row r="276" spans="1:19" s="90" customFormat="1" ht="15">
      <c r="A276" s="91"/>
      <c r="F276" s="105"/>
      <c r="G276" s="106"/>
      <c r="H276" s="176"/>
      <c r="I276" s="107"/>
      <c r="J276" s="246"/>
      <c r="K276" s="247"/>
      <c r="M276" s="48"/>
      <c r="R276" s="154"/>
      <c r="S276" s="154"/>
    </row>
    <row r="277" spans="1:19" s="90" customFormat="1" ht="15">
      <c r="A277" s="91"/>
      <c r="F277" s="105"/>
      <c r="G277" s="106"/>
      <c r="H277" s="176"/>
      <c r="I277" s="107"/>
      <c r="J277" s="246"/>
      <c r="K277" s="247"/>
      <c r="M277" s="48"/>
      <c r="R277" s="154"/>
      <c r="S277" s="154"/>
    </row>
    <row r="278" spans="1:19" s="90" customFormat="1" ht="15">
      <c r="A278" s="91"/>
      <c r="F278" s="105"/>
      <c r="G278" s="106"/>
      <c r="H278" s="176"/>
      <c r="I278" s="107"/>
      <c r="J278" s="246"/>
      <c r="K278" s="247"/>
      <c r="M278" s="48"/>
      <c r="R278" s="154"/>
      <c r="S278" s="154"/>
    </row>
    <row r="279" spans="1:19" s="90" customFormat="1" ht="15">
      <c r="A279" s="91"/>
      <c r="F279" s="105"/>
      <c r="G279" s="106"/>
      <c r="H279" s="176"/>
      <c r="I279" s="107"/>
      <c r="J279" s="246"/>
      <c r="K279" s="247"/>
      <c r="M279" s="48"/>
      <c r="R279" s="154"/>
      <c r="S279" s="154"/>
    </row>
    <row r="280" spans="1:19" s="90" customFormat="1" ht="15">
      <c r="A280" s="91"/>
      <c r="F280" s="105"/>
      <c r="G280" s="106"/>
      <c r="H280" s="176"/>
      <c r="I280" s="107"/>
      <c r="J280" s="246"/>
      <c r="K280" s="247"/>
      <c r="M280" s="48"/>
      <c r="R280" s="154"/>
      <c r="S280" s="154"/>
    </row>
    <row r="281" spans="1:19" s="90" customFormat="1" ht="15">
      <c r="A281" s="91"/>
      <c r="F281" s="105"/>
      <c r="G281" s="106"/>
      <c r="H281" s="176"/>
      <c r="I281" s="107"/>
      <c r="J281" s="246"/>
      <c r="K281" s="247"/>
      <c r="M281" s="48"/>
      <c r="R281" s="154"/>
      <c r="S281" s="154"/>
    </row>
    <row r="282" spans="1:19" s="90" customFormat="1" ht="15">
      <c r="A282" s="91"/>
      <c r="F282" s="105"/>
      <c r="G282" s="106"/>
      <c r="H282" s="176"/>
      <c r="I282" s="107"/>
      <c r="J282" s="246"/>
      <c r="K282" s="247"/>
      <c r="M282" s="48"/>
      <c r="R282" s="154"/>
      <c r="S282" s="154"/>
    </row>
    <row r="283" spans="1:19" s="90" customFormat="1" ht="15">
      <c r="A283" s="91"/>
      <c r="F283" s="105"/>
      <c r="G283" s="106"/>
      <c r="H283" s="176"/>
      <c r="I283" s="107"/>
      <c r="J283" s="246"/>
      <c r="K283" s="247"/>
      <c r="M283" s="48"/>
      <c r="R283" s="154"/>
      <c r="S283" s="154"/>
    </row>
    <row r="284" spans="1:19" s="90" customFormat="1" ht="15">
      <c r="A284" s="91"/>
      <c r="F284" s="105"/>
      <c r="G284" s="106"/>
      <c r="H284" s="176"/>
      <c r="I284" s="107"/>
      <c r="J284" s="246"/>
      <c r="K284" s="247"/>
      <c r="M284" s="48"/>
      <c r="R284" s="154"/>
      <c r="S284" s="154"/>
    </row>
    <row r="285" spans="1:19" s="90" customFormat="1" ht="15">
      <c r="A285" s="91"/>
      <c r="F285" s="105"/>
      <c r="G285" s="106"/>
      <c r="H285" s="176"/>
      <c r="I285" s="107"/>
      <c r="J285" s="246"/>
      <c r="K285" s="247"/>
      <c r="M285" s="48"/>
      <c r="R285" s="154"/>
      <c r="S285" s="154"/>
    </row>
    <row r="286" spans="1:19" s="90" customFormat="1" ht="15">
      <c r="A286" s="91"/>
      <c r="F286" s="105"/>
      <c r="G286" s="106"/>
      <c r="H286" s="176"/>
      <c r="I286" s="107"/>
      <c r="J286" s="246"/>
      <c r="K286" s="247"/>
      <c r="M286" s="48"/>
      <c r="R286" s="154"/>
      <c r="S286" s="154"/>
    </row>
    <row r="287" spans="1:19" s="90" customFormat="1" ht="15">
      <c r="A287" s="91"/>
      <c r="F287" s="105"/>
      <c r="G287" s="106"/>
      <c r="H287" s="176"/>
      <c r="I287" s="107"/>
      <c r="J287" s="246"/>
      <c r="K287" s="247"/>
      <c r="M287" s="48"/>
      <c r="R287" s="154"/>
      <c r="S287" s="154"/>
    </row>
    <row r="288" spans="1:19" s="90" customFormat="1" ht="15">
      <c r="A288" s="91"/>
      <c r="F288" s="105"/>
      <c r="G288" s="106"/>
      <c r="H288" s="176"/>
      <c r="I288" s="107"/>
      <c r="J288" s="246"/>
      <c r="K288" s="247"/>
      <c r="M288" s="48"/>
      <c r="R288" s="154"/>
      <c r="S288" s="154"/>
    </row>
    <row r="289" spans="1:19" s="90" customFormat="1" ht="15">
      <c r="A289" s="91"/>
      <c r="F289" s="105"/>
      <c r="G289" s="106"/>
      <c r="H289" s="176"/>
      <c r="I289" s="107"/>
      <c r="J289" s="246"/>
      <c r="K289" s="247"/>
      <c r="M289" s="48"/>
      <c r="R289" s="154"/>
      <c r="S289" s="154"/>
    </row>
    <row r="290" spans="1:19" s="90" customFormat="1" ht="15">
      <c r="A290" s="91"/>
      <c r="F290" s="105"/>
      <c r="G290" s="106"/>
      <c r="H290" s="176"/>
      <c r="I290" s="107"/>
      <c r="J290" s="246"/>
      <c r="K290" s="247"/>
      <c r="M290" s="48"/>
      <c r="R290" s="154"/>
      <c r="S290" s="154"/>
    </row>
    <row r="291" spans="1:19" s="90" customFormat="1" ht="15">
      <c r="A291" s="91"/>
      <c r="F291" s="105"/>
      <c r="G291" s="106"/>
      <c r="H291" s="176"/>
      <c r="I291" s="107"/>
      <c r="J291" s="246"/>
      <c r="K291" s="247"/>
      <c r="M291" s="48"/>
      <c r="R291" s="154"/>
      <c r="S291" s="154"/>
    </row>
    <row r="292" spans="1:19" s="90" customFormat="1" ht="15">
      <c r="A292" s="91"/>
      <c r="F292" s="105"/>
      <c r="G292" s="106"/>
      <c r="H292" s="176"/>
      <c r="I292" s="107"/>
      <c r="J292" s="246"/>
      <c r="K292" s="247"/>
      <c r="M292" s="48"/>
      <c r="R292" s="154"/>
      <c r="S292" s="154"/>
    </row>
    <row r="293" spans="1:19" s="90" customFormat="1" ht="15">
      <c r="A293" s="91"/>
      <c r="F293" s="105"/>
      <c r="G293" s="106"/>
      <c r="H293" s="176"/>
      <c r="I293" s="107"/>
      <c r="J293" s="246"/>
      <c r="K293" s="247"/>
      <c r="M293" s="48"/>
      <c r="R293" s="154"/>
      <c r="S293" s="154"/>
    </row>
    <row r="294" spans="1:19" s="90" customFormat="1" ht="15">
      <c r="A294" s="91"/>
      <c r="F294" s="105"/>
      <c r="G294" s="106"/>
      <c r="H294" s="176"/>
      <c r="I294" s="107"/>
      <c r="J294" s="246"/>
      <c r="K294" s="247"/>
      <c r="M294" s="48"/>
      <c r="R294" s="154"/>
      <c r="S294" s="154"/>
    </row>
    <row r="295" spans="1:19" s="90" customFormat="1" ht="15">
      <c r="A295" s="91"/>
      <c r="F295" s="105"/>
      <c r="G295" s="106"/>
      <c r="H295" s="176"/>
      <c r="I295" s="107"/>
      <c r="J295" s="246"/>
      <c r="K295" s="247"/>
      <c r="M295" s="48"/>
      <c r="R295" s="154"/>
      <c r="S295" s="154"/>
    </row>
    <row r="296" spans="1:19" s="90" customFormat="1" ht="15">
      <c r="A296" s="91"/>
      <c r="F296" s="105"/>
      <c r="G296" s="106"/>
      <c r="H296" s="176"/>
      <c r="I296" s="107"/>
      <c r="J296" s="246"/>
      <c r="K296" s="247"/>
      <c r="M296" s="48"/>
      <c r="R296" s="154"/>
      <c r="S296" s="154"/>
    </row>
    <row r="297" spans="1:19" s="90" customFormat="1" ht="15">
      <c r="A297" s="91"/>
      <c r="F297" s="105"/>
      <c r="G297" s="106"/>
      <c r="H297" s="176"/>
      <c r="I297" s="107"/>
      <c r="J297" s="246"/>
      <c r="K297" s="247"/>
      <c r="M297" s="48"/>
      <c r="R297" s="154"/>
      <c r="S297" s="154"/>
    </row>
    <row r="298" spans="1:19" s="90" customFormat="1" ht="15">
      <c r="A298" s="91"/>
      <c r="F298" s="105"/>
      <c r="G298" s="106"/>
      <c r="H298" s="176"/>
      <c r="I298" s="107"/>
      <c r="J298" s="246"/>
      <c r="K298" s="247"/>
      <c r="M298" s="48"/>
      <c r="R298" s="154"/>
      <c r="S298" s="154"/>
    </row>
    <row r="299" spans="1:19" s="90" customFormat="1" ht="15">
      <c r="A299" s="91"/>
      <c r="F299" s="105"/>
      <c r="G299" s="106"/>
      <c r="H299" s="176"/>
      <c r="I299" s="107"/>
      <c r="J299" s="246"/>
      <c r="K299" s="247"/>
      <c r="M299" s="48"/>
      <c r="R299" s="154"/>
      <c r="S299" s="154"/>
    </row>
    <row r="300" spans="1:19" s="90" customFormat="1" ht="15">
      <c r="A300" s="91"/>
      <c r="F300" s="105"/>
      <c r="G300" s="106"/>
      <c r="H300" s="176"/>
      <c r="I300" s="107"/>
      <c r="J300" s="246"/>
      <c r="K300" s="247"/>
      <c r="M300" s="48"/>
      <c r="R300" s="154"/>
      <c r="S300" s="154"/>
    </row>
    <row r="301" spans="1:19" s="90" customFormat="1" ht="15">
      <c r="A301" s="91"/>
      <c r="F301" s="105"/>
      <c r="G301" s="106"/>
      <c r="H301" s="176"/>
      <c r="I301" s="107"/>
      <c r="J301" s="246"/>
      <c r="K301" s="247"/>
      <c r="M301" s="48"/>
      <c r="R301" s="154"/>
      <c r="S301" s="154"/>
    </row>
    <row r="302" spans="1:19" s="90" customFormat="1" ht="15">
      <c r="A302" s="91"/>
      <c r="F302" s="105"/>
      <c r="G302" s="106"/>
      <c r="H302" s="176"/>
      <c r="I302" s="107"/>
      <c r="J302" s="246"/>
      <c r="K302" s="247"/>
      <c r="M302" s="48"/>
      <c r="R302" s="154"/>
      <c r="S302" s="154"/>
    </row>
    <row r="303" spans="1:19" s="90" customFormat="1" ht="15">
      <c r="A303" s="91"/>
      <c r="F303" s="105"/>
      <c r="G303" s="106"/>
      <c r="H303" s="176"/>
      <c r="I303" s="107"/>
      <c r="J303" s="246"/>
      <c r="K303" s="247"/>
      <c r="M303" s="48"/>
      <c r="R303" s="154"/>
      <c r="S303" s="154"/>
    </row>
    <row r="304" spans="1:19" s="90" customFormat="1" ht="15">
      <c r="A304" s="91"/>
      <c r="F304" s="105"/>
      <c r="G304" s="106"/>
      <c r="H304" s="176"/>
      <c r="I304" s="107"/>
      <c r="J304" s="246"/>
      <c r="K304" s="247"/>
      <c r="M304" s="48"/>
      <c r="R304" s="154"/>
      <c r="S304" s="154"/>
    </row>
    <row r="305" spans="1:19" s="90" customFormat="1" ht="15">
      <c r="A305" s="91"/>
      <c r="F305" s="105"/>
      <c r="G305" s="106"/>
      <c r="H305" s="176"/>
      <c r="I305" s="107"/>
      <c r="J305" s="246"/>
      <c r="K305" s="247"/>
      <c r="M305" s="48"/>
      <c r="R305" s="154"/>
      <c r="S305" s="154"/>
    </row>
    <row r="306" spans="1:19" s="90" customFormat="1" ht="15">
      <c r="A306" s="91"/>
      <c r="F306" s="105"/>
      <c r="G306" s="106"/>
      <c r="H306" s="176"/>
      <c r="I306" s="107"/>
      <c r="J306" s="246"/>
      <c r="K306" s="247"/>
      <c r="M306" s="48"/>
      <c r="R306" s="154"/>
      <c r="S306" s="154"/>
    </row>
    <row r="307" spans="1:19" s="90" customFormat="1" ht="15">
      <c r="A307" s="91"/>
      <c r="F307" s="105"/>
      <c r="G307" s="106"/>
      <c r="H307" s="176"/>
      <c r="I307" s="107"/>
      <c r="J307" s="246"/>
      <c r="K307" s="247"/>
      <c r="M307" s="48"/>
      <c r="R307" s="154"/>
      <c r="S307" s="154"/>
    </row>
    <row r="308" spans="1:19" s="90" customFormat="1" ht="15">
      <c r="A308" s="91"/>
      <c r="F308" s="105"/>
      <c r="G308" s="106"/>
      <c r="H308" s="176"/>
      <c r="I308" s="107"/>
      <c r="J308" s="246"/>
      <c r="K308" s="247"/>
      <c r="M308" s="48"/>
      <c r="R308" s="154"/>
      <c r="S308" s="154"/>
    </row>
    <row r="309" spans="1:19" s="90" customFormat="1" ht="15">
      <c r="A309" s="91"/>
      <c r="F309" s="105"/>
      <c r="G309" s="106"/>
      <c r="H309" s="176"/>
      <c r="I309" s="107"/>
      <c r="J309" s="246"/>
      <c r="K309" s="247"/>
      <c r="M309" s="48"/>
      <c r="R309" s="154"/>
      <c r="S309" s="154"/>
    </row>
    <row r="310" spans="1:19" s="90" customFormat="1" ht="15">
      <c r="A310" s="91"/>
      <c r="F310" s="105"/>
      <c r="G310" s="106"/>
      <c r="H310" s="176"/>
      <c r="I310" s="107"/>
      <c r="J310" s="246"/>
      <c r="K310" s="247"/>
      <c r="M310" s="48"/>
      <c r="R310" s="154"/>
      <c r="S310" s="154"/>
    </row>
    <row r="311" spans="1:19" s="90" customFormat="1" ht="15">
      <c r="A311" s="91"/>
      <c r="F311" s="105"/>
      <c r="G311" s="106"/>
      <c r="H311" s="176"/>
      <c r="I311" s="107"/>
      <c r="J311" s="246"/>
      <c r="K311" s="247"/>
      <c r="M311" s="48"/>
      <c r="R311" s="154"/>
      <c r="S311" s="154"/>
    </row>
    <row r="312" spans="1:19" s="90" customFormat="1" ht="15">
      <c r="A312" s="91"/>
      <c r="F312" s="105"/>
      <c r="G312" s="106"/>
      <c r="H312" s="176"/>
      <c r="I312" s="107"/>
      <c r="J312" s="246"/>
      <c r="K312" s="247"/>
      <c r="M312" s="48"/>
      <c r="R312" s="154"/>
      <c r="S312" s="154"/>
    </row>
    <row r="313" spans="1:19" s="90" customFormat="1" ht="15">
      <c r="A313" s="91"/>
      <c r="F313" s="105"/>
      <c r="G313" s="106"/>
      <c r="H313" s="176"/>
      <c r="I313" s="107"/>
      <c r="J313" s="246"/>
      <c r="K313" s="247"/>
      <c r="M313" s="48"/>
      <c r="R313" s="154"/>
      <c r="S313" s="154"/>
    </row>
    <row r="314" spans="1:19" s="90" customFormat="1" ht="15">
      <c r="A314" s="91"/>
      <c r="F314" s="105"/>
      <c r="G314" s="106"/>
      <c r="H314" s="176"/>
      <c r="I314" s="107"/>
      <c r="J314" s="246"/>
      <c r="K314" s="247"/>
      <c r="M314" s="48"/>
      <c r="R314" s="154"/>
      <c r="S314" s="154"/>
    </row>
    <row r="315" spans="1:19" s="90" customFormat="1" ht="15">
      <c r="A315" s="91"/>
      <c r="F315" s="105"/>
      <c r="G315" s="106"/>
      <c r="H315" s="176"/>
      <c r="I315" s="107"/>
      <c r="J315" s="246"/>
      <c r="K315" s="247"/>
      <c r="M315" s="48"/>
      <c r="R315" s="154"/>
      <c r="S315" s="154"/>
    </row>
    <row r="316" spans="1:19" s="90" customFormat="1" ht="15">
      <c r="A316" s="91"/>
      <c r="F316" s="105"/>
      <c r="G316" s="106"/>
      <c r="H316" s="176"/>
      <c r="I316" s="107"/>
      <c r="J316" s="246"/>
      <c r="K316" s="247"/>
      <c r="M316" s="48"/>
      <c r="R316" s="154"/>
      <c r="S316" s="154"/>
    </row>
    <row r="317" spans="1:19" s="90" customFormat="1" ht="15">
      <c r="A317" s="91"/>
      <c r="F317" s="105"/>
      <c r="G317" s="106"/>
      <c r="H317" s="176"/>
      <c r="I317" s="107"/>
      <c r="J317" s="246"/>
      <c r="K317" s="247"/>
      <c r="M317" s="48"/>
      <c r="R317" s="154"/>
      <c r="S317" s="154"/>
    </row>
    <row r="318" spans="1:19" s="90" customFormat="1" ht="15">
      <c r="A318" s="91"/>
      <c r="F318" s="105"/>
      <c r="G318" s="106"/>
      <c r="H318" s="176"/>
      <c r="I318" s="107"/>
      <c r="J318" s="246"/>
      <c r="K318" s="247"/>
      <c r="M318" s="48"/>
      <c r="R318" s="154"/>
      <c r="S318" s="154"/>
    </row>
    <row r="319" spans="1:19" s="90" customFormat="1" ht="15">
      <c r="A319" s="91"/>
      <c r="F319" s="105"/>
      <c r="G319" s="106"/>
      <c r="H319" s="176"/>
      <c r="I319" s="107"/>
      <c r="J319" s="246"/>
      <c r="K319" s="247"/>
      <c r="M319" s="48"/>
      <c r="R319" s="154"/>
      <c r="S319" s="154"/>
    </row>
    <row r="320" spans="1:19" s="90" customFormat="1" ht="15">
      <c r="A320" s="91"/>
      <c r="F320" s="105"/>
      <c r="G320" s="106"/>
      <c r="H320" s="176"/>
      <c r="I320" s="107"/>
      <c r="J320" s="246"/>
      <c r="K320" s="247"/>
      <c r="M320" s="48"/>
      <c r="R320" s="154"/>
      <c r="S320" s="154"/>
    </row>
    <row r="321" spans="1:19" s="90" customFormat="1" ht="15">
      <c r="A321" s="91"/>
      <c r="F321" s="105"/>
      <c r="G321" s="106"/>
      <c r="H321" s="176"/>
      <c r="I321" s="107"/>
      <c r="J321" s="246"/>
      <c r="K321" s="247"/>
      <c r="M321" s="48"/>
      <c r="R321" s="154"/>
      <c r="S321" s="154"/>
    </row>
    <row r="322" spans="1:19" s="90" customFormat="1" ht="15">
      <c r="A322" s="91"/>
      <c r="F322" s="105"/>
      <c r="G322" s="106"/>
      <c r="H322" s="176"/>
      <c r="I322" s="107"/>
      <c r="J322" s="246"/>
      <c r="K322" s="247"/>
      <c r="M322" s="48"/>
      <c r="R322" s="154"/>
      <c r="S322" s="154"/>
    </row>
    <row r="323" spans="1:19" s="90" customFormat="1" ht="15">
      <c r="A323" s="91"/>
      <c r="F323" s="105"/>
      <c r="G323" s="106"/>
      <c r="H323" s="176"/>
      <c r="I323" s="107"/>
      <c r="J323" s="246"/>
      <c r="K323" s="247"/>
      <c r="M323" s="48"/>
      <c r="R323" s="154"/>
      <c r="S323" s="154"/>
    </row>
    <row r="324" spans="1:19" s="90" customFormat="1" ht="15">
      <c r="A324" s="91"/>
      <c r="F324" s="105"/>
      <c r="G324" s="106"/>
      <c r="H324" s="176"/>
      <c r="I324" s="107"/>
      <c r="J324" s="246"/>
      <c r="K324" s="247"/>
      <c r="M324" s="48"/>
      <c r="R324" s="154"/>
      <c r="S324" s="154"/>
    </row>
    <row r="325" spans="1:19" s="90" customFormat="1" ht="15">
      <c r="A325" s="91"/>
      <c r="F325" s="105"/>
      <c r="G325" s="106"/>
      <c r="H325" s="176"/>
      <c r="I325" s="107"/>
      <c r="J325" s="246"/>
      <c r="K325" s="247"/>
      <c r="M325" s="48"/>
      <c r="R325" s="154"/>
      <c r="S325" s="154"/>
    </row>
    <row r="326" spans="1:19" s="90" customFormat="1" ht="15">
      <c r="A326" s="91"/>
      <c r="F326" s="105"/>
      <c r="G326" s="106"/>
      <c r="H326" s="176"/>
      <c r="I326" s="107"/>
      <c r="J326" s="246"/>
      <c r="K326" s="247"/>
      <c r="M326" s="48"/>
      <c r="R326" s="154"/>
      <c r="S326" s="154"/>
    </row>
    <row r="327" spans="1:19" s="90" customFormat="1" ht="15">
      <c r="A327" s="91"/>
      <c r="F327" s="105"/>
      <c r="G327" s="106"/>
      <c r="H327" s="176"/>
      <c r="I327" s="107"/>
      <c r="J327" s="246"/>
      <c r="K327" s="247"/>
      <c r="M327" s="48"/>
      <c r="R327" s="154"/>
      <c r="S327" s="154"/>
    </row>
    <row r="328" spans="1:19" s="90" customFormat="1" ht="15">
      <c r="A328" s="91"/>
      <c r="F328" s="105"/>
      <c r="G328" s="106"/>
      <c r="H328" s="176"/>
      <c r="I328" s="107"/>
      <c r="J328" s="246"/>
      <c r="K328" s="247"/>
      <c r="M328" s="48"/>
      <c r="R328" s="154"/>
      <c r="S328" s="154"/>
    </row>
    <row r="329" spans="1:19" s="90" customFormat="1" ht="15">
      <c r="A329" s="91"/>
      <c r="F329" s="105"/>
      <c r="G329" s="106"/>
      <c r="H329" s="176"/>
      <c r="I329" s="107"/>
      <c r="J329" s="246"/>
      <c r="K329" s="247"/>
      <c r="M329" s="48"/>
      <c r="R329" s="154"/>
      <c r="S329" s="154"/>
    </row>
    <row r="330" spans="1:19" s="90" customFormat="1" ht="15">
      <c r="A330" s="91"/>
      <c r="F330" s="105"/>
      <c r="G330" s="106"/>
      <c r="H330" s="176"/>
      <c r="I330" s="107"/>
      <c r="J330" s="246"/>
      <c r="K330" s="247"/>
      <c r="M330" s="48"/>
      <c r="R330" s="154"/>
      <c r="S330" s="154"/>
    </row>
    <row r="331" spans="1:19" s="90" customFormat="1" ht="15">
      <c r="A331" s="91"/>
      <c r="F331" s="105"/>
      <c r="G331" s="106"/>
      <c r="H331" s="176"/>
      <c r="I331" s="107"/>
      <c r="J331" s="246"/>
      <c r="K331" s="247"/>
      <c r="M331" s="48"/>
      <c r="R331" s="154"/>
      <c r="S331" s="154"/>
    </row>
    <row r="332" spans="1:19" s="90" customFormat="1" ht="15">
      <c r="A332" s="91"/>
      <c r="F332" s="105"/>
      <c r="G332" s="106"/>
      <c r="H332" s="176"/>
      <c r="I332" s="107"/>
      <c r="J332" s="246"/>
      <c r="K332" s="247"/>
      <c r="M332" s="48"/>
      <c r="R332" s="154"/>
      <c r="S332" s="154"/>
    </row>
    <row r="333" spans="1:19" s="90" customFormat="1" ht="15">
      <c r="A333" s="91"/>
      <c r="F333" s="105"/>
      <c r="G333" s="106"/>
      <c r="H333" s="176"/>
      <c r="I333" s="107"/>
      <c r="J333" s="246"/>
      <c r="K333" s="247"/>
      <c r="M333" s="48"/>
      <c r="R333" s="154"/>
      <c r="S333" s="154"/>
    </row>
    <row r="334" spans="1:19" s="90" customFormat="1" ht="15">
      <c r="A334" s="91"/>
      <c r="F334" s="105"/>
      <c r="G334" s="106"/>
      <c r="H334" s="176"/>
      <c r="I334" s="107"/>
      <c r="J334" s="246"/>
      <c r="K334" s="247"/>
      <c r="M334" s="48"/>
      <c r="R334" s="154"/>
      <c r="S334" s="154"/>
    </row>
    <row r="335" spans="1:19" s="90" customFormat="1" ht="15">
      <c r="A335" s="91"/>
      <c r="F335" s="105"/>
      <c r="G335" s="106"/>
      <c r="H335" s="176"/>
      <c r="I335" s="107"/>
      <c r="J335" s="246"/>
      <c r="K335" s="247"/>
      <c r="M335" s="48"/>
      <c r="R335" s="154"/>
      <c r="S335" s="154"/>
    </row>
    <row r="336" spans="1:19" s="90" customFormat="1" ht="15">
      <c r="A336" s="91"/>
      <c r="F336" s="105"/>
      <c r="G336" s="106"/>
      <c r="H336" s="176"/>
      <c r="I336" s="107"/>
      <c r="J336" s="246"/>
      <c r="K336" s="247"/>
      <c r="M336" s="48"/>
      <c r="R336" s="154"/>
      <c r="S336" s="154"/>
    </row>
    <row r="337" spans="1:19" s="90" customFormat="1" ht="15">
      <c r="A337" s="91"/>
      <c r="F337" s="105"/>
      <c r="G337" s="106"/>
      <c r="H337" s="176"/>
      <c r="I337" s="107"/>
      <c r="J337" s="246"/>
      <c r="K337" s="247"/>
      <c r="M337" s="48"/>
      <c r="R337" s="154"/>
      <c r="S337" s="154"/>
    </row>
    <row r="338" spans="1:19" s="90" customFormat="1" ht="15">
      <c r="A338" s="91"/>
      <c r="F338" s="105"/>
      <c r="G338" s="106"/>
      <c r="H338" s="176"/>
      <c r="I338" s="107"/>
      <c r="J338" s="246"/>
      <c r="K338" s="247"/>
      <c r="M338" s="48"/>
      <c r="R338" s="154"/>
      <c r="S338" s="154"/>
    </row>
    <row r="339" spans="1:19" s="90" customFormat="1" ht="15">
      <c r="A339" s="91"/>
      <c r="F339" s="105"/>
      <c r="G339" s="106"/>
      <c r="H339" s="176"/>
      <c r="I339" s="107"/>
      <c r="J339" s="246"/>
      <c r="K339" s="247"/>
      <c r="M339" s="48"/>
      <c r="R339" s="154"/>
      <c r="S339" s="154"/>
    </row>
    <row r="340" spans="1:19" s="90" customFormat="1" ht="15">
      <c r="A340" s="91"/>
      <c r="F340" s="105"/>
      <c r="G340" s="106"/>
      <c r="H340" s="176"/>
      <c r="I340" s="107"/>
      <c r="J340" s="246"/>
      <c r="K340" s="247"/>
      <c r="M340" s="48"/>
      <c r="R340" s="154"/>
      <c r="S340" s="154"/>
    </row>
    <row r="341" spans="1:19" s="90" customFormat="1" ht="15">
      <c r="A341" s="91"/>
      <c r="F341" s="105"/>
      <c r="G341" s="106"/>
      <c r="H341" s="176"/>
      <c r="I341" s="107"/>
      <c r="J341" s="246"/>
      <c r="K341" s="247"/>
      <c r="M341" s="48"/>
      <c r="R341" s="154"/>
      <c r="S341" s="154"/>
    </row>
    <row r="342" spans="1:19" s="90" customFormat="1" ht="15">
      <c r="A342" s="91"/>
      <c r="F342" s="105"/>
      <c r="G342" s="106"/>
      <c r="H342" s="176"/>
      <c r="I342" s="107"/>
      <c r="J342" s="246"/>
      <c r="K342" s="247"/>
      <c r="M342" s="48"/>
      <c r="R342" s="154"/>
      <c r="S342" s="154"/>
    </row>
    <row r="343" spans="1:19" s="90" customFormat="1" ht="15">
      <c r="A343" s="91"/>
      <c r="F343" s="105"/>
      <c r="G343" s="106"/>
      <c r="H343" s="176"/>
      <c r="I343" s="107"/>
      <c r="J343" s="246"/>
      <c r="K343" s="247"/>
      <c r="M343" s="48"/>
      <c r="R343" s="154"/>
      <c r="S343" s="154"/>
    </row>
    <row r="344" spans="1:19" s="90" customFormat="1" ht="15">
      <c r="A344" s="91"/>
      <c r="F344" s="105"/>
      <c r="G344" s="106"/>
      <c r="H344" s="176"/>
      <c r="I344" s="107"/>
      <c r="J344" s="246"/>
      <c r="K344" s="247"/>
      <c r="M344" s="48"/>
      <c r="R344" s="154"/>
      <c r="S344" s="154"/>
    </row>
    <row r="345" spans="1:19" s="90" customFormat="1" ht="15">
      <c r="A345" s="91"/>
      <c r="F345" s="105"/>
      <c r="G345" s="106"/>
      <c r="H345" s="176"/>
      <c r="I345" s="107"/>
      <c r="J345" s="246"/>
      <c r="K345" s="247"/>
      <c r="M345" s="48"/>
      <c r="R345" s="154"/>
      <c r="S345" s="154"/>
    </row>
    <row r="346" spans="1:19" s="90" customFormat="1" ht="15">
      <c r="A346" s="91"/>
      <c r="F346" s="105"/>
      <c r="G346" s="106"/>
      <c r="H346" s="176"/>
      <c r="I346" s="107"/>
      <c r="J346" s="246"/>
      <c r="K346" s="247"/>
      <c r="M346" s="48"/>
      <c r="R346" s="154"/>
      <c r="S346" s="154"/>
    </row>
    <row r="347" spans="1:19" s="90" customFormat="1" ht="15">
      <c r="A347" s="91"/>
      <c r="F347" s="105"/>
      <c r="G347" s="106"/>
      <c r="H347" s="176"/>
      <c r="I347" s="107"/>
      <c r="J347" s="246"/>
      <c r="K347" s="247"/>
      <c r="M347" s="48"/>
      <c r="R347" s="154"/>
      <c r="S347" s="154"/>
    </row>
    <row r="348" spans="1:19" s="90" customFormat="1" ht="15">
      <c r="A348" s="91"/>
      <c r="F348" s="105"/>
      <c r="G348" s="106"/>
      <c r="H348" s="176"/>
      <c r="I348" s="107"/>
      <c r="J348" s="246"/>
      <c r="K348" s="247"/>
      <c r="M348" s="48"/>
      <c r="R348" s="154"/>
      <c r="S348" s="154"/>
    </row>
    <row r="349" spans="1:19" s="90" customFormat="1" ht="15">
      <c r="A349" s="91"/>
      <c r="F349" s="105"/>
      <c r="G349" s="106"/>
      <c r="H349" s="176"/>
      <c r="I349" s="107"/>
      <c r="J349" s="246"/>
      <c r="K349" s="247"/>
      <c r="M349" s="48"/>
      <c r="R349" s="154"/>
      <c r="S349" s="154"/>
    </row>
    <row r="350" spans="1:19" s="90" customFormat="1" ht="15">
      <c r="A350" s="91"/>
      <c r="F350" s="105"/>
      <c r="G350" s="106"/>
      <c r="H350" s="176"/>
      <c r="I350" s="107"/>
      <c r="J350" s="246"/>
      <c r="K350" s="247"/>
      <c r="M350" s="48"/>
      <c r="R350" s="154"/>
      <c r="S350" s="154"/>
    </row>
    <row r="351" spans="1:19" s="90" customFormat="1" ht="15">
      <c r="A351" s="91"/>
      <c r="F351" s="105"/>
      <c r="G351" s="106"/>
      <c r="H351" s="176"/>
      <c r="I351" s="107"/>
      <c r="J351" s="246"/>
      <c r="K351" s="247"/>
      <c r="M351" s="48"/>
      <c r="R351" s="154"/>
      <c r="S351" s="154"/>
    </row>
    <row r="352" spans="1:19" s="90" customFormat="1" ht="15">
      <c r="A352" s="91"/>
      <c r="F352" s="105"/>
      <c r="G352" s="106"/>
      <c r="H352" s="176"/>
      <c r="I352" s="107"/>
      <c r="J352" s="246"/>
      <c r="K352" s="247"/>
      <c r="M352" s="48"/>
      <c r="R352" s="154"/>
      <c r="S352" s="154"/>
    </row>
    <row r="353" spans="1:19" s="90" customFormat="1" ht="15">
      <c r="A353" s="91"/>
      <c r="F353" s="105"/>
      <c r="G353" s="106"/>
      <c r="H353" s="176"/>
      <c r="I353" s="107"/>
      <c r="J353" s="246"/>
      <c r="K353" s="247"/>
      <c r="M353" s="48"/>
      <c r="R353" s="154"/>
      <c r="S353" s="154"/>
    </row>
    <row r="354" spans="1:19" s="90" customFormat="1" ht="15">
      <c r="A354" s="91"/>
      <c r="F354" s="105"/>
      <c r="G354" s="106"/>
      <c r="H354" s="176"/>
      <c r="I354" s="107"/>
      <c r="J354" s="246"/>
      <c r="K354" s="247"/>
      <c r="M354" s="48"/>
      <c r="R354" s="154"/>
      <c r="S354" s="154"/>
    </row>
    <row r="355" spans="1:19" s="90" customFormat="1" ht="15">
      <c r="A355" s="91"/>
      <c r="F355" s="105"/>
      <c r="G355" s="106"/>
      <c r="H355" s="176"/>
      <c r="I355" s="107"/>
      <c r="J355" s="246"/>
      <c r="K355" s="247"/>
      <c r="M355" s="48"/>
      <c r="R355" s="154"/>
      <c r="S355" s="154"/>
    </row>
    <row r="356" spans="1:19" s="90" customFormat="1" ht="15">
      <c r="A356" s="91"/>
      <c r="F356" s="105"/>
      <c r="G356" s="106"/>
      <c r="H356" s="176"/>
      <c r="I356" s="107"/>
      <c r="J356" s="246"/>
      <c r="K356" s="247"/>
      <c r="M356" s="48"/>
      <c r="R356" s="154"/>
      <c r="S356" s="154"/>
    </row>
    <row r="357" spans="1:19" s="90" customFormat="1" ht="15">
      <c r="A357" s="91"/>
      <c r="F357" s="105"/>
      <c r="G357" s="106"/>
      <c r="H357" s="176"/>
      <c r="I357" s="107"/>
      <c r="J357" s="246"/>
      <c r="K357" s="247"/>
      <c r="M357" s="48"/>
      <c r="R357" s="154"/>
      <c r="S357" s="154"/>
    </row>
    <row r="358" spans="1:19" s="90" customFormat="1" ht="15">
      <c r="A358" s="91"/>
      <c r="F358" s="105"/>
      <c r="G358" s="106"/>
      <c r="H358" s="176"/>
      <c r="I358" s="107"/>
      <c r="J358" s="246"/>
      <c r="K358" s="247"/>
      <c r="M358" s="48"/>
      <c r="R358" s="154"/>
      <c r="S358" s="154"/>
    </row>
    <row r="359" spans="1:19" s="90" customFormat="1" ht="15">
      <c r="A359" s="91"/>
      <c r="F359" s="105"/>
      <c r="G359" s="106"/>
      <c r="H359" s="176"/>
      <c r="I359" s="107"/>
      <c r="J359" s="246"/>
      <c r="K359" s="247"/>
      <c r="M359" s="48"/>
      <c r="R359" s="154"/>
      <c r="S359" s="154"/>
    </row>
    <row r="360" spans="1:19" s="90" customFormat="1" ht="15">
      <c r="A360" s="91"/>
      <c r="F360" s="105"/>
      <c r="G360" s="106"/>
      <c r="H360" s="176"/>
      <c r="I360" s="107"/>
      <c r="J360" s="246"/>
      <c r="K360" s="247"/>
      <c r="M360" s="48"/>
      <c r="R360" s="154"/>
      <c r="S360" s="154"/>
    </row>
    <row r="361" spans="1:19" s="90" customFormat="1" ht="15">
      <c r="A361" s="91"/>
      <c r="F361" s="105"/>
      <c r="G361" s="106"/>
      <c r="H361" s="176"/>
      <c r="I361" s="107"/>
      <c r="J361" s="246"/>
      <c r="K361" s="247"/>
      <c r="M361" s="48"/>
      <c r="R361" s="154"/>
      <c r="S361" s="154"/>
    </row>
    <row r="362" spans="1:19" s="90" customFormat="1" ht="15">
      <c r="A362" s="91"/>
      <c r="F362" s="105"/>
      <c r="G362" s="106"/>
      <c r="H362" s="176"/>
      <c r="I362" s="107"/>
      <c r="J362" s="246"/>
      <c r="K362" s="247"/>
      <c r="M362" s="48"/>
      <c r="R362" s="154"/>
      <c r="S362" s="154"/>
    </row>
    <row r="363" spans="1:19" s="90" customFormat="1" ht="15">
      <c r="A363" s="91"/>
      <c r="F363" s="105"/>
      <c r="G363" s="106"/>
      <c r="H363" s="176"/>
      <c r="I363" s="107"/>
      <c r="J363" s="246"/>
      <c r="K363" s="247"/>
      <c r="M363" s="48"/>
      <c r="R363" s="154"/>
      <c r="S363" s="154"/>
    </row>
    <row r="364" spans="1:19" s="90" customFormat="1" ht="15">
      <c r="A364" s="91"/>
      <c r="F364" s="105"/>
      <c r="G364" s="106"/>
      <c r="H364" s="176"/>
      <c r="I364" s="107"/>
      <c r="J364" s="246"/>
      <c r="K364" s="247"/>
      <c r="M364" s="48"/>
      <c r="R364" s="154"/>
      <c r="S364" s="154"/>
    </row>
    <row r="365" spans="1:19" s="90" customFormat="1" ht="15">
      <c r="A365" s="91"/>
      <c r="F365" s="105"/>
      <c r="G365" s="106"/>
      <c r="H365" s="176"/>
      <c r="I365" s="107"/>
      <c r="J365" s="246"/>
      <c r="K365" s="247"/>
      <c r="M365" s="48"/>
      <c r="R365" s="154"/>
      <c r="S365" s="154"/>
    </row>
    <row r="366" spans="1:19" s="90" customFormat="1" ht="15">
      <c r="A366" s="91"/>
      <c r="F366" s="105"/>
      <c r="G366" s="106"/>
      <c r="H366" s="176"/>
      <c r="I366" s="107"/>
      <c r="J366" s="246"/>
      <c r="K366" s="247"/>
      <c r="M366" s="48"/>
      <c r="R366" s="154"/>
      <c r="S366" s="154"/>
    </row>
    <row r="367" spans="1:19" s="90" customFormat="1" ht="15">
      <c r="A367" s="91"/>
      <c r="F367" s="105"/>
      <c r="G367" s="106"/>
      <c r="H367" s="176"/>
      <c r="I367" s="107"/>
      <c r="J367" s="246"/>
      <c r="K367" s="247"/>
      <c r="M367" s="48"/>
      <c r="R367" s="154"/>
      <c r="S367" s="154"/>
    </row>
    <row r="368" spans="1:19" s="90" customFormat="1" ht="15">
      <c r="A368" s="91"/>
      <c r="F368" s="105"/>
      <c r="G368" s="106"/>
      <c r="H368" s="176"/>
      <c r="I368" s="107"/>
      <c r="J368" s="246"/>
      <c r="K368" s="247"/>
      <c r="M368" s="48"/>
      <c r="R368" s="154"/>
      <c r="S368" s="154"/>
    </row>
    <row r="369" spans="1:19" s="90" customFormat="1" ht="15">
      <c r="A369" s="91"/>
      <c r="F369" s="105"/>
      <c r="G369" s="106"/>
      <c r="H369" s="176"/>
      <c r="I369" s="107"/>
      <c r="J369" s="246"/>
      <c r="K369" s="247"/>
      <c r="M369" s="48"/>
      <c r="R369" s="154"/>
      <c r="S369" s="154"/>
    </row>
    <row r="370" spans="1:19" s="90" customFormat="1" ht="15">
      <c r="A370" s="91"/>
      <c r="F370" s="105"/>
      <c r="G370" s="106"/>
      <c r="H370" s="176"/>
      <c r="I370" s="107"/>
      <c r="J370" s="246"/>
      <c r="K370" s="247"/>
      <c r="M370" s="48"/>
      <c r="R370" s="154"/>
      <c r="S370" s="154"/>
    </row>
    <row r="371" spans="1:19" s="90" customFormat="1" ht="15">
      <c r="A371" s="91"/>
      <c r="F371" s="105"/>
      <c r="G371" s="106"/>
      <c r="H371" s="176"/>
      <c r="I371" s="107"/>
      <c r="J371" s="246"/>
      <c r="K371" s="247"/>
      <c r="M371" s="48"/>
      <c r="R371" s="154"/>
      <c r="S371" s="154"/>
    </row>
    <row r="372" spans="1:19" s="90" customFormat="1" ht="15">
      <c r="A372" s="91"/>
      <c r="F372" s="105"/>
      <c r="G372" s="106"/>
      <c r="H372" s="176"/>
      <c r="I372" s="107"/>
      <c r="J372" s="246"/>
      <c r="K372" s="247"/>
      <c r="M372" s="48"/>
      <c r="R372" s="154"/>
      <c r="S372" s="154"/>
    </row>
    <row r="373" spans="1:19" s="90" customFormat="1" ht="15">
      <c r="A373" s="91"/>
      <c r="F373" s="105"/>
      <c r="G373" s="106"/>
      <c r="H373" s="176"/>
      <c r="I373" s="107"/>
      <c r="J373" s="246"/>
      <c r="K373" s="247"/>
      <c r="M373" s="48"/>
      <c r="R373" s="154"/>
      <c r="S373" s="154"/>
    </row>
    <row r="374" spans="1:19" s="90" customFormat="1" ht="15">
      <c r="A374" s="91"/>
      <c r="F374" s="105"/>
      <c r="G374" s="106"/>
      <c r="H374" s="176"/>
      <c r="I374" s="107"/>
      <c r="J374" s="246"/>
      <c r="K374" s="247"/>
      <c r="M374" s="48"/>
      <c r="R374" s="154"/>
      <c r="S374" s="154"/>
    </row>
    <row r="375" spans="1:19" s="90" customFormat="1" ht="15">
      <c r="A375" s="91"/>
      <c r="F375" s="105"/>
      <c r="G375" s="106"/>
      <c r="H375" s="176"/>
      <c r="I375" s="107"/>
      <c r="J375" s="246"/>
      <c r="K375" s="247"/>
      <c r="M375" s="48"/>
      <c r="R375" s="154"/>
      <c r="S375" s="154"/>
    </row>
    <row r="376" spans="1:19" s="90" customFormat="1" ht="15">
      <c r="A376" s="91"/>
      <c r="F376" s="105"/>
      <c r="G376" s="106"/>
      <c r="H376" s="176"/>
      <c r="I376" s="107"/>
      <c r="J376" s="246"/>
      <c r="K376" s="247"/>
      <c r="M376" s="48"/>
      <c r="R376" s="154"/>
      <c r="S376" s="154"/>
    </row>
    <row r="377" spans="1:19" s="90" customFormat="1" ht="15">
      <c r="A377" s="91"/>
      <c r="F377" s="105"/>
      <c r="G377" s="106"/>
      <c r="H377" s="176"/>
      <c r="I377" s="107"/>
      <c r="J377" s="246"/>
      <c r="K377" s="247"/>
      <c r="M377" s="48"/>
      <c r="R377" s="154"/>
      <c r="S377" s="154"/>
    </row>
    <row r="378" spans="1:19" s="90" customFormat="1" ht="15">
      <c r="A378" s="91"/>
      <c r="F378" s="105"/>
      <c r="G378" s="106"/>
      <c r="H378" s="176"/>
      <c r="I378" s="107"/>
      <c r="J378" s="246"/>
      <c r="K378" s="247"/>
      <c r="M378" s="48"/>
      <c r="R378" s="154"/>
      <c r="S378" s="154"/>
    </row>
    <row r="379" spans="1:19" s="90" customFormat="1" ht="15">
      <c r="A379" s="91"/>
      <c r="F379" s="105"/>
      <c r="G379" s="106"/>
      <c r="H379" s="176"/>
      <c r="I379" s="107"/>
      <c r="J379" s="246"/>
      <c r="K379" s="247"/>
      <c r="M379" s="48"/>
      <c r="R379" s="154"/>
      <c r="S379" s="154"/>
    </row>
    <row r="380" spans="1:19" s="90" customFormat="1" ht="15">
      <c r="A380" s="91"/>
      <c r="F380" s="105"/>
      <c r="G380" s="106"/>
      <c r="H380" s="176"/>
      <c r="I380" s="107"/>
      <c r="J380" s="246"/>
      <c r="K380" s="247"/>
      <c r="M380" s="48"/>
      <c r="R380" s="154"/>
      <c r="S380" s="154"/>
    </row>
    <row r="381" spans="1:19" s="90" customFormat="1" ht="15">
      <c r="A381" s="91"/>
      <c r="F381" s="105"/>
      <c r="G381" s="106"/>
      <c r="H381" s="176"/>
      <c r="I381" s="107"/>
      <c r="J381" s="246"/>
      <c r="K381" s="247"/>
      <c r="M381" s="48"/>
      <c r="R381" s="154"/>
      <c r="S381" s="154"/>
    </row>
    <row r="382" spans="1:19" s="90" customFormat="1" ht="15">
      <c r="A382" s="91"/>
      <c r="F382" s="105"/>
      <c r="G382" s="106"/>
      <c r="H382" s="176"/>
      <c r="I382" s="107"/>
      <c r="J382" s="246"/>
      <c r="K382" s="247"/>
      <c r="M382" s="48"/>
      <c r="R382" s="154"/>
      <c r="S382" s="154"/>
    </row>
    <row r="383" spans="1:19" s="90" customFormat="1" ht="15">
      <c r="A383" s="91"/>
      <c r="F383" s="105"/>
      <c r="G383" s="106"/>
      <c r="H383" s="176"/>
      <c r="I383" s="107"/>
      <c r="J383" s="246"/>
      <c r="K383" s="247"/>
      <c r="M383" s="48"/>
      <c r="R383" s="154"/>
      <c r="S383" s="154"/>
    </row>
    <row r="384" spans="1:19" s="90" customFormat="1" ht="15">
      <c r="A384" s="91"/>
      <c r="F384" s="105"/>
      <c r="G384" s="106"/>
      <c r="H384" s="176"/>
      <c r="I384" s="107"/>
      <c r="J384" s="246"/>
      <c r="K384" s="247"/>
      <c r="M384" s="48"/>
      <c r="R384" s="154"/>
      <c r="S384" s="154"/>
    </row>
    <row r="385" spans="1:19" s="90" customFormat="1" ht="15">
      <c r="A385" s="91"/>
      <c r="F385" s="105"/>
      <c r="G385" s="106"/>
      <c r="H385" s="176"/>
      <c r="I385" s="107"/>
      <c r="J385" s="246"/>
      <c r="K385" s="247"/>
      <c r="M385" s="48"/>
      <c r="R385" s="154"/>
      <c r="S385" s="154"/>
    </row>
    <row r="386" spans="1:19" s="90" customFormat="1" ht="15">
      <c r="A386" s="91"/>
      <c r="F386" s="105"/>
      <c r="G386" s="106"/>
      <c r="H386" s="176"/>
      <c r="I386" s="107"/>
      <c r="J386" s="246"/>
      <c r="K386" s="247"/>
      <c r="M386" s="48"/>
      <c r="R386" s="154"/>
      <c r="S386" s="154"/>
    </row>
    <row r="387" spans="1:19" s="90" customFormat="1" ht="15">
      <c r="A387" s="91"/>
      <c r="F387" s="105"/>
      <c r="G387" s="106"/>
      <c r="H387" s="176"/>
      <c r="I387" s="107"/>
      <c r="J387" s="246"/>
      <c r="K387" s="247"/>
      <c r="M387" s="48"/>
      <c r="R387" s="154"/>
      <c r="S387" s="154"/>
    </row>
    <row r="388" spans="1:19" s="90" customFormat="1" ht="15">
      <c r="A388" s="91"/>
      <c r="F388" s="105"/>
      <c r="G388" s="106"/>
      <c r="H388" s="176"/>
      <c r="I388" s="107"/>
      <c r="J388" s="246"/>
      <c r="K388" s="247"/>
      <c r="M388" s="48"/>
      <c r="R388" s="154"/>
      <c r="S388" s="154"/>
    </row>
    <row r="389" spans="1:19" s="90" customFormat="1" ht="15">
      <c r="A389" s="91"/>
      <c r="F389" s="105"/>
      <c r="G389" s="106"/>
      <c r="H389" s="176"/>
      <c r="I389" s="107"/>
      <c r="J389" s="246"/>
      <c r="K389" s="247"/>
      <c r="M389" s="48"/>
      <c r="R389" s="154"/>
      <c r="S389" s="154"/>
    </row>
    <row r="390" spans="1:19" s="90" customFormat="1" ht="15">
      <c r="A390" s="91"/>
      <c r="F390" s="105"/>
      <c r="G390" s="106"/>
      <c r="H390" s="176"/>
      <c r="I390" s="107"/>
      <c r="J390" s="246"/>
      <c r="K390" s="247"/>
      <c r="M390" s="48"/>
      <c r="R390" s="154"/>
      <c r="S390" s="154"/>
    </row>
    <row r="391" spans="1:19" s="90" customFormat="1" ht="15">
      <c r="A391" s="91"/>
      <c r="F391" s="105"/>
      <c r="G391" s="106"/>
      <c r="H391" s="176"/>
      <c r="I391" s="107"/>
      <c r="J391" s="246"/>
      <c r="K391" s="247"/>
      <c r="M391" s="48"/>
      <c r="R391" s="154"/>
      <c r="S391" s="154"/>
    </row>
    <row r="392" spans="1:19" s="90" customFormat="1" ht="15">
      <c r="A392" s="91"/>
      <c r="F392" s="105"/>
      <c r="G392" s="106"/>
      <c r="H392" s="176"/>
      <c r="I392" s="107"/>
      <c r="J392" s="246"/>
      <c r="K392" s="247"/>
      <c r="M392" s="48"/>
      <c r="R392" s="154"/>
      <c r="S392" s="154"/>
    </row>
    <row r="393" spans="1:19" s="90" customFormat="1" ht="15">
      <c r="A393" s="91"/>
      <c r="F393" s="105"/>
      <c r="G393" s="106"/>
      <c r="H393" s="176"/>
      <c r="I393" s="107"/>
      <c r="J393" s="246"/>
      <c r="K393" s="247"/>
      <c r="M393" s="48"/>
      <c r="R393" s="154"/>
      <c r="S393" s="154"/>
    </row>
    <row r="394" spans="1:19" s="90" customFormat="1" ht="15">
      <c r="A394" s="91"/>
      <c r="F394" s="105"/>
      <c r="G394" s="106"/>
      <c r="H394" s="176"/>
      <c r="I394" s="107"/>
      <c r="J394" s="246"/>
      <c r="K394" s="247"/>
      <c r="M394" s="48"/>
      <c r="R394" s="154"/>
      <c r="S394" s="154"/>
    </row>
    <row r="395" spans="1:19" s="90" customFormat="1" ht="15">
      <c r="A395" s="91"/>
      <c r="F395" s="105"/>
      <c r="G395" s="106"/>
      <c r="H395" s="176"/>
      <c r="I395" s="107"/>
      <c r="J395" s="246"/>
      <c r="K395" s="247"/>
      <c r="M395" s="48"/>
      <c r="R395" s="154"/>
      <c r="S395" s="154"/>
    </row>
    <row r="396" spans="1:19" s="90" customFormat="1" ht="15">
      <c r="A396" s="91"/>
      <c r="F396" s="105"/>
      <c r="G396" s="106"/>
      <c r="H396" s="176"/>
      <c r="I396" s="107"/>
      <c r="J396" s="246"/>
      <c r="K396" s="247"/>
      <c r="M396" s="48"/>
      <c r="R396" s="154"/>
      <c r="S396" s="154"/>
    </row>
    <row r="397" spans="1:19" s="90" customFormat="1" ht="15">
      <c r="A397" s="91"/>
      <c r="F397" s="105"/>
      <c r="G397" s="106"/>
      <c r="H397" s="176"/>
      <c r="I397" s="107"/>
      <c r="J397" s="246"/>
      <c r="K397" s="247"/>
      <c r="M397" s="48"/>
      <c r="R397" s="154"/>
      <c r="S397" s="154"/>
    </row>
    <row r="398" spans="1:19" s="90" customFormat="1" ht="15">
      <c r="A398" s="91"/>
      <c r="F398" s="105"/>
      <c r="G398" s="106"/>
      <c r="H398" s="176"/>
      <c r="I398" s="107"/>
      <c r="J398" s="246"/>
      <c r="K398" s="247"/>
      <c r="M398" s="48"/>
      <c r="R398" s="154"/>
      <c r="S398" s="154"/>
    </row>
    <row r="399" spans="1:19" s="90" customFormat="1" ht="15">
      <c r="A399" s="91"/>
      <c r="F399" s="105"/>
      <c r="G399" s="106"/>
      <c r="H399" s="176"/>
      <c r="I399" s="107"/>
      <c r="J399" s="246"/>
      <c r="K399" s="247"/>
      <c r="M399" s="48"/>
      <c r="R399" s="154"/>
      <c r="S399" s="154"/>
    </row>
    <row r="400" spans="1:19" s="90" customFormat="1" ht="15">
      <c r="A400" s="91"/>
      <c r="F400" s="105"/>
      <c r="G400" s="106"/>
      <c r="H400" s="176"/>
      <c r="I400" s="107"/>
      <c r="J400" s="246"/>
      <c r="K400" s="247"/>
      <c r="M400" s="48"/>
      <c r="R400" s="154"/>
      <c r="S400" s="154"/>
    </row>
    <row r="401" spans="1:19" s="90" customFormat="1" ht="15">
      <c r="A401" s="91"/>
      <c r="F401" s="105"/>
      <c r="G401" s="106"/>
      <c r="H401" s="176"/>
      <c r="I401" s="107"/>
      <c r="J401" s="246"/>
      <c r="K401" s="247"/>
      <c r="M401" s="48"/>
      <c r="R401" s="154"/>
      <c r="S401" s="154"/>
    </row>
    <row r="402" spans="1:19" s="90" customFormat="1" ht="15">
      <c r="A402" s="91"/>
      <c r="F402" s="105"/>
      <c r="G402" s="106"/>
      <c r="H402" s="176"/>
      <c r="I402" s="107"/>
      <c r="J402" s="246"/>
      <c r="K402" s="247"/>
      <c r="M402" s="48"/>
      <c r="R402" s="154"/>
      <c r="S402" s="154"/>
    </row>
    <row r="403" spans="1:19" s="90" customFormat="1" ht="15">
      <c r="A403" s="91"/>
      <c r="F403" s="105"/>
      <c r="G403" s="106"/>
      <c r="H403" s="176"/>
      <c r="I403" s="107"/>
      <c r="J403" s="246"/>
      <c r="K403" s="247"/>
      <c r="M403" s="48"/>
      <c r="R403" s="154"/>
      <c r="S403" s="154"/>
    </row>
    <row r="404" spans="1:19" s="90" customFormat="1" ht="15">
      <c r="A404" s="91"/>
      <c r="F404" s="105"/>
      <c r="G404" s="106"/>
      <c r="H404" s="176"/>
      <c r="I404" s="107"/>
      <c r="J404" s="246"/>
      <c r="K404" s="247"/>
      <c r="M404" s="48"/>
      <c r="R404" s="154"/>
      <c r="S404" s="154"/>
    </row>
    <row r="405" spans="1:19" s="90" customFormat="1" ht="15">
      <c r="A405" s="91"/>
      <c r="F405" s="105"/>
      <c r="G405" s="106"/>
      <c r="H405" s="176"/>
      <c r="I405" s="107"/>
      <c r="J405" s="246"/>
      <c r="K405" s="247"/>
      <c r="M405" s="48"/>
      <c r="R405" s="154"/>
      <c r="S405" s="154"/>
    </row>
    <row r="406" spans="1:19" s="90" customFormat="1" ht="15">
      <c r="A406" s="91"/>
      <c r="F406" s="105"/>
      <c r="G406" s="106"/>
      <c r="H406" s="176"/>
      <c r="I406" s="107"/>
      <c r="J406" s="246"/>
      <c r="K406" s="247"/>
      <c r="M406" s="48"/>
      <c r="R406" s="154"/>
      <c r="S406" s="154"/>
    </row>
    <row r="407" spans="1:19" s="90" customFormat="1" ht="15">
      <c r="A407" s="91"/>
      <c r="F407" s="105"/>
      <c r="G407" s="106"/>
      <c r="H407" s="176"/>
      <c r="I407" s="107"/>
      <c r="J407" s="246"/>
      <c r="K407" s="247"/>
      <c r="M407" s="48"/>
      <c r="R407" s="154"/>
      <c r="S407" s="154"/>
    </row>
    <row r="408" spans="1:19" s="90" customFormat="1" ht="15">
      <c r="A408" s="91"/>
      <c r="F408" s="105"/>
      <c r="G408" s="106"/>
      <c r="H408" s="176"/>
      <c r="I408" s="107"/>
      <c r="J408" s="246"/>
      <c r="K408" s="247"/>
      <c r="M408" s="48"/>
      <c r="R408" s="154"/>
      <c r="S408" s="154"/>
    </row>
    <row r="409" spans="1:19" s="90" customFormat="1" ht="15">
      <c r="A409" s="91"/>
      <c r="F409" s="105"/>
      <c r="G409" s="106"/>
      <c r="H409" s="176"/>
      <c r="I409" s="107"/>
      <c r="J409" s="246"/>
      <c r="K409" s="247"/>
      <c r="M409" s="48"/>
      <c r="R409" s="154"/>
      <c r="S409" s="154"/>
    </row>
    <row r="410" spans="1:19" s="90" customFormat="1" ht="15">
      <c r="A410" s="91"/>
      <c r="F410" s="105"/>
      <c r="G410" s="106"/>
      <c r="H410" s="176"/>
      <c r="I410" s="107"/>
      <c r="J410" s="246"/>
      <c r="K410" s="247"/>
      <c r="M410" s="48"/>
      <c r="R410" s="154"/>
      <c r="S410" s="154"/>
    </row>
    <row r="411" spans="1:19" s="90" customFormat="1" ht="15">
      <c r="A411" s="91"/>
      <c r="F411" s="105"/>
      <c r="G411" s="106"/>
      <c r="H411" s="176"/>
      <c r="I411" s="107"/>
      <c r="J411" s="246"/>
      <c r="K411" s="247"/>
      <c r="M411" s="48"/>
      <c r="R411" s="154"/>
      <c r="S411" s="154"/>
    </row>
    <row r="412" spans="1:19" s="90" customFormat="1" ht="15">
      <c r="A412" s="91"/>
      <c r="F412" s="105"/>
      <c r="G412" s="106"/>
      <c r="H412" s="176"/>
      <c r="I412" s="107"/>
      <c r="J412" s="246"/>
      <c r="K412" s="247"/>
      <c r="M412" s="48"/>
      <c r="R412" s="154"/>
      <c r="S412" s="154"/>
    </row>
    <row r="413" spans="1:19" s="90" customFormat="1" ht="15">
      <c r="A413" s="91"/>
      <c r="F413" s="105"/>
      <c r="G413" s="106"/>
      <c r="H413" s="176"/>
      <c r="I413" s="107"/>
      <c r="J413" s="246"/>
      <c r="K413" s="247"/>
      <c r="M413" s="48"/>
      <c r="R413" s="154"/>
      <c r="S413" s="154"/>
    </row>
    <row r="414" spans="1:19" s="90" customFormat="1" ht="15">
      <c r="A414" s="91"/>
      <c r="F414" s="105"/>
      <c r="G414" s="106"/>
      <c r="H414" s="176"/>
      <c r="I414" s="107"/>
      <c r="J414" s="246"/>
      <c r="K414" s="247"/>
      <c r="M414" s="48"/>
      <c r="R414" s="154"/>
      <c r="S414" s="154"/>
    </row>
    <row r="415" spans="1:19" s="90" customFormat="1" ht="15">
      <c r="A415" s="91"/>
      <c r="F415" s="105"/>
      <c r="G415" s="106"/>
      <c r="H415" s="176"/>
      <c r="I415" s="107"/>
      <c r="J415" s="246"/>
      <c r="K415" s="247"/>
      <c r="M415" s="48"/>
      <c r="R415" s="154"/>
      <c r="S415" s="154"/>
    </row>
    <row r="416" spans="1:19" s="90" customFormat="1" ht="15">
      <c r="A416" s="91"/>
      <c r="F416" s="105"/>
      <c r="G416" s="106"/>
      <c r="H416" s="176"/>
      <c r="I416" s="107"/>
      <c r="J416" s="246"/>
      <c r="K416" s="247"/>
      <c r="M416" s="48"/>
      <c r="R416" s="154"/>
      <c r="S416" s="154"/>
    </row>
    <row r="417" spans="1:19" s="90" customFormat="1" ht="15">
      <c r="A417" s="91"/>
      <c r="F417" s="105"/>
      <c r="G417" s="106"/>
      <c r="H417" s="176"/>
      <c r="I417" s="107"/>
      <c r="J417" s="246"/>
      <c r="K417" s="247"/>
      <c r="M417" s="48"/>
      <c r="R417" s="154"/>
      <c r="S417" s="154"/>
    </row>
    <row r="418" spans="1:19" s="90" customFormat="1" ht="15">
      <c r="A418" s="91"/>
      <c r="F418" s="105"/>
      <c r="G418" s="106"/>
      <c r="H418" s="176"/>
      <c r="I418" s="107"/>
      <c r="J418" s="246"/>
      <c r="K418" s="247"/>
      <c r="M418" s="48"/>
      <c r="R418" s="154"/>
      <c r="S418" s="154"/>
    </row>
    <row r="419" spans="1:19" s="90" customFormat="1" ht="15">
      <c r="A419" s="91"/>
      <c r="F419" s="105"/>
      <c r="G419" s="106"/>
      <c r="H419" s="176"/>
      <c r="I419" s="107"/>
      <c r="J419" s="246"/>
      <c r="K419" s="247"/>
      <c r="M419" s="48"/>
      <c r="R419" s="154"/>
      <c r="S419" s="154"/>
    </row>
    <row r="420" spans="1:19" s="90" customFormat="1" ht="15">
      <c r="A420" s="91"/>
      <c r="F420" s="105"/>
      <c r="G420" s="106"/>
      <c r="H420" s="176"/>
      <c r="I420" s="107"/>
      <c r="J420" s="246"/>
      <c r="K420" s="247"/>
      <c r="M420" s="48"/>
      <c r="R420" s="154"/>
      <c r="S420" s="154"/>
    </row>
    <row r="421" spans="1:19" s="90" customFormat="1" ht="15">
      <c r="A421" s="91"/>
      <c r="F421" s="105"/>
      <c r="G421" s="106"/>
      <c r="H421" s="176"/>
      <c r="I421" s="107"/>
      <c r="J421" s="246"/>
      <c r="K421" s="247"/>
      <c r="M421" s="48"/>
      <c r="R421" s="154"/>
      <c r="S421" s="154"/>
    </row>
    <row r="422" spans="1:19" s="90" customFormat="1" ht="15">
      <c r="A422" s="91"/>
      <c r="F422" s="105"/>
      <c r="G422" s="106"/>
      <c r="H422" s="176"/>
      <c r="I422" s="107"/>
      <c r="J422" s="246"/>
      <c r="K422" s="247"/>
      <c r="M422" s="48"/>
      <c r="R422" s="154"/>
      <c r="S422" s="154"/>
    </row>
    <row r="423" spans="1:19" s="90" customFormat="1" ht="15">
      <c r="A423" s="91"/>
      <c r="F423" s="105"/>
      <c r="G423" s="106"/>
      <c r="H423" s="176"/>
      <c r="I423" s="107"/>
      <c r="J423" s="246"/>
      <c r="K423" s="247"/>
      <c r="M423" s="48"/>
      <c r="R423" s="154"/>
      <c r="S423" s="154"/>
    </row>
    <row r="424" spans="1:19" s="90" customFormat="1" ht="15">
      <c r="A424" s="91"/>
      <c r="F424" s="105"/>
      <c r="G424" s="106"/>
      <c r="H424" s="176"/>
      <c r="I424" s="107"/>
      <c r="J424" s="246"/>
      <c r="K424" s="247"/>
      <c r="M424" s="48"/>
      <c r="R424" s="154"/>
      <c r="S424" s="154"/>
    </row>
    <row r="425" spans="1:19" s="90" customFormat="1" ht="15">
      <c r="A425" s="91"/>
      <c r="F425" s="105"/>
      <c r="G425" s="106"/>
      <c r="H425" s="176"/>
      <c r="I425" s="107"/>
      <c r="J425" s="246"/>
      <c r="K425" s="247"/>
      <c r="M425" s="48"/>
      <c r="R425" s="154"/>
      <c r="S425" s="154"/>
    </row>
    <row r="426" spans="1:19" s="90" customFormat="1" ht="15">
      <c r="A426" s="91"/>
      <c r="F426" s="105"/>
      <c r="G426" s="106"/>
      <c r="H426" s="176"/>
      <c r="I426" s="107"/>
      <c r="J426" s="246"/>
      <c r="K426" s="247"/>
      <c r="M426" s="48"/>
      <c r="R426" s="154"/>
      <c r="S426" s="154"/>
    </row>
    <row r="427" spans="1:19" s="90" customFormat="1" ht="15">
      <c r="A427" s="91"/>
      <c r="F427" s="105"/>
      <c r="G427" s="106"/>
      <c r="H427" s="176"/>
      <c r="I427" s="107"/>
      <c r="J427" s="246"/>
      <c r="K427" s="247"/>
      <c r="M427" s="48"/>
      <c r="R427" s="154"/>
      <c r="S427" s="154"/>
    </row>
    <row r="428" spans="1:19" s="90" customFormat="1" ht="15">
      <c r="A428" s="91"/>
      <c r="F428" s="105"/>
      <c r="G428" s="106"/>
      <c r="H428" s="176"/>
      <c r="I428" s="107"/>
      <c r="J428" s="246"/>
      <c r="K428" s="247"/>
      <c r="M428" s="48"/>
      <c r="R428" s="154"/>
      <c r="S428" s="154"/>
    </row>
    <row r="429" spans="1:19" s="90" customFormat="1" ht="15">
      <c r="A429" s="91"/>
      <c r="F429" s="105"/>
      <c r="G429" s="106"/>
      <c r="H429" s="176"/>
      <c r="I429" s="107"/>
      <c r="J429" s="246"/>
      <c r="K429" s="247"/>
      <c r="M429" s="48"/>
      <c r="R429" s="154"/>
      <c r="S429" s="154"/>
    </row>
    <row r="430" spans="1:19" s="90" customFormat="1" ht="15">
      <c r="A430" s="91"/>
      <c r="F430" s="105"/>
      <c r="G430" s="106"/>
      <c r="H430" s="176"/>
      <c r="I430" s="107"/>
      <c r="J430" s="246"/>
      <c r="K430" s="247"/>
      <c r="M430" s="48"/>
      <c r="R430" s="154"/>
      <c r="S430" s="154"/>
    </row>
    <row r="431" spans="1:19" s="90" customFormat="1" ht="15">
      <c r="A431" s="91"/>
      <c r="F431" s="105"/>
      <c r="G431" s="106"/>
      <c r="H431" s="176"/>
      <c r="I431" s="107"/>
      <c r="J431" s="246"/>
      <c r="K431" s="247"/>
      <c r="M431" s="48"/>
      <c r="R431" s="154"/>
      <c r="S431" s="154"/>
    </row>
    <row r="432" spans="1:19" s="90" customFormat="1" ht="15">
      <c r="A432" s="91"/>
      <c r="F432" s="105"/>
      <c r="G432" s="106"/>
      <c r="H432" s="176"/>
      <c r="I432" s="107"/>
      <c r="J432" s="246"/>
      <c r="K432" s="247"/>
      <c r="M432" s="48"/>
      <c r="R432" s="154"/>
      <c r="S432" s="154"/>
    </row>
    <row r="433" spans="1:19" s="90" customFormat="1" ht="15">
      <c r="A433" s="91"/>
      <c r="F433" s="105"/>
      <c r="G433" s="106"/>
      <c r="H433" s="176"/>
      <c r="I433" s="107"/>
      <c r="J433" s="246"/>
      <c r="K433" s="247"/>
      <c r="M433" s="48"/>
      <c r="R433" s="154"/>
      <c r="S433" s="154"/>
    </row>
    <row r="434" spans="1:19" s="90" customFormat="1" ht="15">
      <c r="A434" s="91"/>
      <c r="F434" s="105"/>
      <c r="G434" s="106"/>
      <c r="H434" s="176"/>
      <c r="I434" s="107"/>
      <c r="J434" s="246"/>
      <c r="K434" s="247"/>
      <c r="M434" s="48"/>
      <c r="R434" s="154"/>
      <c r="S434" s="154"/>
    </row>
    <row r="435" spans="1:19" s="90" customFormat="1" ht="15">
      <c r="A435" s="91"/>
      <c r="F435" s="105"/>
      <c r="G435" s="106"/>
      <c r="H435" s="176"/>
      <c r="I435" s="107"/>
      <c r="J435" s="246"/>
      <c r="K435" s="247"/>
      <c r="M435" s="48"/>
      <c r="R435" s="154"/>
      <c r="S435" s="154"/>
    </row>
    <row r="436" spans="1:19" s="90" customFormat="1" ht="15">
      <c r="A436" s="91"/>
      <c r="F436" s="105"/>
      <c r="G436" s="106"/>
      <c r="H436" s="176"/>
      <c r="I436" s="107"/>
      <c r="J436" s="246"/>
      <c r="K436" s="247"/>
      <c r="M436" s="48"/>
      <c r="R436" s="154"/>
      <c r="S436" s="154"/>
    </row>
    <row r="437" spans="1:19" s="90" customFormat="1" ht="15">
      <c r="A437" s="91"/>
      <c r="F437" s="105"/>
      <c r="G437" s="106"/>
      <c r="H437" s="176"/>
      <c r="I437" s="107"/>
      <c r="J437" s="246"/>
      <c r="K437" s="247"/>
      <c r="M437" s="48"/>
      <c r="R437" s="154"/>
      <c r="S437" s="154"/>
    </row>
    <row r="438" spans="1:19" s="90" customFormat="1" ht="15">
      <c r="A438" s="91"/>
      <c r="F438" s="105"/>
      <c r="G438" s="106"/>
      <c r="H438" s="176"/>
      <c r="I438" s="107"/>
      <c r="J438" s="246"/>
      <c r="K438" s="247"/>
      <c r="M438" s="48"/>
      <c r="R438" s="154"/>
      <c r="S438" s="154"/>
    </row>
    <row r="439" spans="1:19" s="90" customFormat="1" ht="15">
      <c r="A439" s="91"/>
      <c r="F439" s="105"/>
      <c r="G439" s="106"/>
      <c r="H439" s="176"/>
      <c r="I439" s="107"/>
      <c r="J439" s="246"/>
      <c r="K439" s="247"/>
      <c r="M439" s="48"/>
      <c r="R439" s="154"/>
      <c r="S439" s="154"/>
    </row>
    <row r="440" spans="1:19" s="90" customFormat="1" ht="15">
      <c r="A440" s="91"/>
      <c r="F440" s="105"/>
      <c r="G440" s="106"/>
      <c r="H440" s="176"/>
      <c r="I440" s="107"/>
      <c r="J440" s="246"/>
      <c r="K440" s="247"/>
      <c r="M440" s="48"/>
      <c r="R440" s="154"/>
      <c r="S440" s="154"/>
    </row>
    <row r="441" spans="1:19" s="90" customFormat="1" ht="15">
      <c r="A441" s="91"/>
      <c r="F441" s="105"/>
      <c r="G441" s="106"/>
      <c r="H441" s="176"/>
      <c r="I441" s="107"/>
      <c r="J441" s="246"/>
      <c r="K441" s="247"/>
      <c r="M441" s="48"/>
      <c r="R441" s="154"/>
      <c r="S441" s="154"/>
    </row>
    <row r="442" spans="1:19" s="90" customFormat="1" ht="15">
      <c r="A442" s="91"/>
      <c r="F442" s="105"/>
      <c r="G442" s="106"/>
      <c r="H442" s="176"/>
      <c r="I442" s="107"/>
      <c r="J442" s="246"/>
      <c r="K442" s="247"/>
      <c r="M442" s="48"/>
      <c r="R442" s="154"/>
      <c r="S442" s="154"/>
    </row>
    <row r="443" spans="1:19" s="90" customFormat="1" ht="15">
      <c r="A443" s="91"/>
      <c r="F443" s="105"/>
      <c r="G443" s="106"/>
      <c r="H443" s="176"/>
      <c r="I443" s="107"/>
      <c r="J443" s="246"/>
      <c r="K443" s="247"/>
      <c r="M443" s="48"/>
      <c r="R443" s="154"/>
      <c r="S443" s="154"/>
    </row>
    <row r="444" spans="1:19" s="90" customFormat="1" ht="15">
      <c r="A444" s="91"/>
      <c r="F444" s="105"/>
      <c r="G444" s="106"/>
      <c r="H444" s="176"/>
      <c r="I444" s="107"/>
      <c r="J444" s="246"/>
      <c r="K444" s="247"/>
      <c r="M444" s="48"/>
      <c r="R444" s="154"/>
      <c r="S444" s="154"/>
    </row>
    <row r="445" spans="1:19" s="90" customFormat="1" ht="15">
      <c r="A445" s="91"/>
      <c r="F445" s="105"/>
      <c r="G445" s="106"/>
      <c r="H445" s="176"/>
      <c r="I445" s="107"/>
      <c r="J445" s="246"/>
      <c r="K445" s="247"/>
      <c r="M445" s="48"/>
      <c r="R445" s="154"/>
      <c r="S445" s="154"/>
    </row>
    <row r="446" spans="1:19" s="90" customFormat="1" ht="15">
      <c r="A446" s="91"/>
      <c r="F446" s="105"/>
      <c r="G446" s="106"/>
      <c r="H446" s="176"/>
      <c r="I446" s="107"/>
      <c r="J446" s="246"/>
      <c r="K446" s="247"/>
      <c r="M446" s="48"/>
      <c r="R446" s="154"/>
      <c r="S446" s="154"/>
    </row>
    <row r="447" spans="1:19" s="90" customFormat="1" ht="15">
      <c r="A447" s="91"/>
      <c r="F447" s="105"/>
      <c r="G447" s="106"/>
      <c r="H447" s="176"/>
      <c r="I447" s="107"/>
      <c r="J447" s="246"/>
      <c r="K447" s="247"/>
      <c r="M447" s="48"/>
      <c r="R447" s="154"/>
      <c r="S447" s="154"/>
    </row>
    <row r="448" spans="1:19" s="90" customFormat="1" ht="15">
      <c r="A448" s="91"/>
      <c r="F448" s="105"/>
      <c r="G448" s="106"/>
      <c r="H448" s="176"/>
      <c r="I448" s="107"/>
      <c r="J448" s="246"/>
      <c r="K448" s="247"/>
      <c r="M448" s="48"/>
      <c r="R448" s="154"/>
      <c r="S448" s="154"/>
    </row>
    <row r="449" spans="1:19" s="90" customFormat="1" ht="15">
      <c r="A449" s="91"/>
      <c r="F449" s="105"/>
      <c r="G449" s="106"/>
      <c r="H449" s="176"/>
      <c r="I449" s="107"/>
      <c r="J449" s="246"/>
      <c r="K449" s="247"/>
      <c r="M449" s="48"/>
      <c r="R449" s="154"/>
      <c r="S449" s="154"/>
    </row>
    <row r="450" spans="1:19" s="90" customFormat="1" ht="15">
      <c r="A450" s="91"/>
      <c r="F450" s="105"/>
      <c r="G450" s="106"/>
      <c r="H450" s="176"/>
      <c r="I450" s="107"/>
      <c r="J450" s="246"/>
      <c r="K450" s="247"/>
      <c r="M450" s="48"/>
      <c r="R450" s="154"/>
      <c r="S450" s="154"/>
    </row>
    <row r="451" spans="1:19" s="90" customFormat="1" ht="15">
      <c r="A451" s="91"/>
      <c r="F451" s="105"/>
      <c r="G451" s="106"/>
      <c r="H451" s="176"/>
      <c r="I451" s="107"/>
      <c r="J451" s="246"/>
      <c r="K451" s="247"/>
      <c r="M451" s="48"/>
      <c r="R451" s="154"/>
      <c r="S451" s="154"/>
    </row>
    <row r="452" spans="1:19" s="90" customFormat="1" ht="15">
      <c r="A452" s="91"/>
      <c r="F452" s="105"/>
      <c r="G452" s="106"/>
      <c r="H452" s="176"/>
      <c r="I452" s="107"/>
      <c r="J452" s="246"/>
      <c r="K452" s="247"/>
      <c r="M452" s="48"/>
      <c r="R452" s="154"/>
      <c r="S452" s="154"/>
    </row>
    <row r="453" spans="1:19" s="90" customFormat="1" ht="15">
      <c r="A453" s="91"/>
      <c r="F453" s="105"/>
      <c r="G453" s="106"/>
      <c r="H453" s="176"/>
      <c r="I453" s="107"/>
      <c r="J453" s="246"/>
      <c r="K453" s="247"/>
      <c r="M453" s="48"/>
      <c r="R453" s="154"/>
      <c r="S453" s="154"/>
    </row>
    <row r="454" spans="1:19" s="90" customFormat="1" ht="15">
      <c r="A454" s="91"/>
      <c r="F454" s="105"/>
      <c r="G454" s="106"/>
      <c r="H454" s="176"/>
      <c r="I454" s="107"/>
      <c r="J454" s="246"/>
      <c r="K454" s="247"/>
      <c r="M454" s="48"/>
      <c r="R454" s="154"/>
      <c r="S454" s="154"/>
    </row>
    <row r="455" spans="1:19" s="90" customFormat="1" ht="15">
      <c r="A455" s="91"/>
      <c r="F455" s="105"/>
      <c r="G455" s="106"/>
      <c r="H455" s="176"/>
      <c r="I455" s="107"/>
      <c r="J455" s="246"/>
      <c r="K455" s="247"/>
      <c r="M455" s="48"/>
      <c r="R455" s="154"/>
      <c r="S455" s="154"/>
    </row>
    <row r="456" spans="1:19" s="90" customFormat="1" ht="15">
      <c r="A456" s="91"/>
      <c r="F456" s="105"/>
      <c r="G456" s="106"/>
      <c r="H456" s="176"/>
      <c r="I456" s="107"/>
      <c r="J456" s="246"/>
      <c r="K456" s="247"/>
      <c r="M456" s="48"/>
      <c r="R456" s="154"/>
      <c r="S456" s="154"/>
    </row>
    <row r="457" spans="1:19" s="90" customFormat="1" ht="15">
      <c r="A457" s="91"/>
      <c r="F457" s="105"/>
      <c r="G457" s="106"/>
      <c r="H457" s="176"/>
      <c r="I457" s="107"/>
      <c r="J457" s="246"/>
      <c r="K457" s="247"/>
      <c r="M457" s="48"/>
      <c r="R457" s="154"/>
      <c r="S457" s="154"/>
    </row>
    <row r="458" spans="1:19" s="90" customFormat="1" ht="15">
      <c r="A458" s="91"/>
      <c r="F458" s="105"/>
      <c r="G458" s="106"/>
      <c r="H458" s="176"/>
      <c r="I458" s="107"/>
      <c r="J458" s="246"/>
      <c r="K458" s="247"/>
      <c r="M458" s="48"/>
      <c r="R458" s="154"/>
      <c r="S458" s="154"/>
    </row>
    <row r="459" spans="1:19" s="90" customFormat="1" ht="15">
      <c r="A459" s="91"/>
      <c r="F459" s="105"/>
      <c r="G459" s="106"/>
      <c r="H459" s="176"/>
      <c r="I459" s="107"/>
      <c r="J459" s="246"/>
      <c r="K459" s="247"/>
      <c r="M459" s="48"/>
      <c r="R459" s="154"/>
      <c r="S459" s="154"/>
    </row>
    <row r="460" spans="1:19" s="90" customFormat="1" ht="15">
      <c r="A460" s="91"/>
      <c r="F460" s="105"/>
      <c r="G460" s="106"/>
      <c r="H460" s="176"/>
      <c r="I460" s="107"/>
      <c r="J460" s="246"/>
      <c r="K460" s="247"/>
      <c r="M460" s="48"/>
      <c r="R460" s="154"/>
      <c r="S460" s="154"/>
    </row>
    <row r="461" spans="1:19" s="90" customFormat="1" ht="15">
      <c r="A461" s="91"/>
      <c r="F461" s="105"/>
      <c r="G461" s="106"/>
      <c r="H461" s="176"/>
      <c r="I461" s="107"/>
      <c r="J461" s="246"/>
      <c r="K461" s="247"/>
      <c r="M461" s="48"/>
      <c r="R461" s="154"/>
      <c r="S461" s="154"/>
    </row>
    <row r="462" spans="1:19" s="90" customFormat="1" ht="15">
      <c r="A462" s="91"/>
      <c r="F462" s="105"/>
      <c r="G462" s="106"/>
      <c r="H462" s="176"/>
      <c r="I462" s="107"/>
      <c r="J462" s="246"/>
      <c r="K462" s="247"/>
      <c r="M462" s="48"/>
      <c r="R462" s="154"/>
      <c r="S462" s="154"/>
    </row>
    <row r="463" spans="1:19" s="90" customFormat="1" ht="15">
      <c r="A463" s="91"/>
      <c r="F463" s="105"/>
      <c r="G463" s="106"/>
      <c r="H463" s="176"/>
      <c r="I463" s="107"/>
      <c r="J463" s="246"/>
      <c r="K463" s="247"/>
      <c r="M463" s="48"/>
      <c r="R463" s="154"/>
      <c r="S463" s="154"/>
    </row>
    <row r="464" spans="1:19" s="90" customFormat="1" ht="15">
      <c r="A464" s="91"/>
      <c r="F464" s="105"/>
      <c r="G464" s="106"/>
      <c r="H464" s="176"/>
      <c r="I464" s="107"/>
      <c r="J464" s="246"/>
      <c r="K464" s="247"/>
      <c r="M464" s="48"/>
      <c r="R464" s="154"/>
      <c r="S464" s="154"/>
    </row>
    <row r="465" spans="1:19" s="90" customFormat="1" ht="15">
      <c r="A465" s="91"/>
      <c r="F465" s="105"/>
      <c r="G465" s="106"/>
      <c r="H465" s="176"/>
      <c r="I465" s="107"/>
      <c r="J465" s="246"/>
      <c r="K465" s="247"/>
      <c r="M465" s="48"/>
      <c r="R465" s="154"/>
      <c r="S465" s="154"/>
    </row>
    <row r="466" spans="1:19" s="90" customFormat="1" ht="15">
      <c r="A466" s="91"/>
      <c r="F466" s="105"/>
      <c r="G466" s="106"/>
      <c r="H466" s="176"/>
      <c r="I466" s="107"/>
      <c r="J466" s="246"/>
      <c r="K466" s="247"/>
      <c r="M466" s="48"/>
      <c r="R466" s="154"/>
      <c r="S466" s="154"/>
    </row>
    <row r="467" spans="1:19" s="90" customFormat="1" ht="15">
      <c r="A467" s="91"/>
      <c r="F467" s="105"/>
      <c r="G467" s="106"/>
      <c r="H467" s="176"/>
      <c r="I467" s="107"/>
      <c r="J467" s="246"/>
      <c r="K467" s="247"/>
      <c r="M467" s="48"/>
      <c r="R467" s="154"/>
      <c r="S467" s="154"/>
    </row>
    <row r="468" spans="1:19" s="90" customFormat="1" ht="15">
      <c r="A468" s="91"/>
      <c r="F468" s="105"/>
      <c r="G468" s="106"/>
      <c r="H468" s="176"/>
      <c r="I468" s="107"/>
      <c r="J468" s="246"/>
      <c r="K468" s="247"/>
      <c r="M468" s="48"/>
      <c r="R468" s="154"/>
      <c r="S468" s="154"/>
    </row>
    <row r="469" spans="1:19" s="90" customFormat="1" ht="15">
      <c r="A469" s="91"/>
      <c r="F469" s="105"/>
      <c r="G469" s="106"/>
      <c r="H469" s="176"/>
      <c r="I469" s="107"/>
      <c r="J469" s="246"/>
      <c r="K469" s="247"/>
      <c r="M469" s="48"/>
      <c r="R469" s="154"/>
      <c r="S469" s="154"/>
    </row>
    <row r="470" spans="1:19" s="90" customFormat="1" ht="15">
      <c r="A470" s="91"/>
      <c r="F470" s="105"/>
      <c r="G470" s="106"/>
      <c r="H470" s="176"/>
      <c r="I470" s="107"/>
      <c r="J470" s="246"/>
      <c r="K470" s="247"/>
      <c r="M470" s="48"/>
      <c r="R470" s="154"/>
      <c r="S470" s="154"/>
    </row>
    <row r="471" spans="1:19" s="90" customFormat="1" ht="15">
      <c r="A471" s="91"/>
      <c r="F471" s="105"/>
      <c r="G471" s="106"/>
      <c r="H471" s="176"/>
      <c r="I471" s="107"/>
      <c r="J471" s="246"/>
      <c r="K471" s="247"/>
      <c r="M471" s="48"/>
      <c r="R471" s="154"/>
      <c r="S471" s="154"/>
    </row>
    <row r="472" spans="1:19" s="90" customFormat="1" ht="15">
      <c r="A472" s="91"/>
      <c r="F472" s="105"/>
      <c r="G472" s="106"/>
      <c r="H472" s="176"/>
      <c r="I472" s="107"/>
      <c r="J472" s="246"/>
      <c r="K472" s="247"/>
      <c r="M472" s="48"/>
      <c r="R472" s="154"/>
      <c r="S472" s="154"/>
    </row>
    <row r="473" spans="1:19" s="90" customFormat="1" ht="15">
      <c r="A473" s="91"/>
      <c r="F473" s="105"/>
      <c r="G473" s="106"/>
      <c r="H473" s="176"/>
      <c r="I473" s="107"/>
      <c r="J473" s="246"/>
      <c r="K473" s="247"/>
      <c r="M473" s="48"/>
      <c r="R473" s="154"/>
      <c r="S473" s="154"/>
    </row>
    <row r="474" spans="1:19" s="90" customFormat="1" ht="15">
      <c r="A474" s="91"/>
      <c r="F474" s="105"/>
      <c r="G474" s="106"/>
      <c r="H474" s="176"/>
      <c r="I474" s="107"/>
      <c r="J474" s="246"/>
      <c r="K474" s="247"/>
      <c r="M474" s="48"/>
      <c r="R474" s="154"/>
      <c r="S474" s="154"/>
    </row>
    <row r="475" spans="1:19" s="90" customFormat="1" ht="15">
      <c r="A475" s="91"/>
      <c r="F475" s="105"/>
      <c r="G475" s="106"/>
      <c r="H475" s="176"/>
      <c r="I475" s="107"/>
      <c r="J475" s="246"/>
      <c r="K475" s="247"/>
      <c r="M475" s="48"/>
      <c r="R475" s="154"/>
      <c r="S475" s="154"/>
    </row>
    <row r="476" spans="1:19" s="90" customFormat="1" ht="15">
      <c r="A476" s="91"/>
      <c r="F476" s="105"/>
      <c r="G476" s="106"/>
      <c r="H476" s="176"/>
      <c r="I476" s="107"/>
      <c r="J476" s="246"/>
      <c r="K476" s="247"/>
      <c r="M476" s="48"/>
      <c r="R476" s="154"/>
      <c r="S476" s="154"/>
    </row>
    <row r="477" spans="1:19" s="90" customFormat="1" ht="15">
      <c r="A477" s="91"/>
      <c r="F477" s="105"/>
      <c r="G477" s="106"/>
      <c r="H477" s="176"/>
      <c r="I477" s="107"/>
      <c r="J477" s="246"/>
      <c r="K477" s="247"/>
      <c r="M477" s="48"/>
      <c r="R477" s="154"/>
      <c r="S477" s="154"/>
    </row>
    <row r="478" spans="1:19" s="90" customFormat="1" ht="15">
      <c r="A478" s="91"/>
      <c r="F478" s="105"/>
      <c r="G478" s="106"/>
      <c r="H478" s="176"/>
      <c r="I478" s="107"/>
      <c r="J478" s="246"/>
      <c r="K478" s="247"/>
      <c r="M478" s="48"/>
      <c r="R478" s="154"/>
      <c r="S478" s="154"/>
    </row>
    <row r="479" spans="1:19" s="90" customFormat="1" ht="15">
      <c r="A479" s="91"/>
      <c r="F479" s="105"/>
      <c r="G479" s="106"/>
      <c r="H479" s="176"/>
      <c r="I479" s="107"/>
      <c r="J479" s="246"/>
      <c r="K479" s="247"/>
      <c r="M479" s="48"/>
      <c r="R479" s="154"/>
      <c r="S479" s="154"/>
    </row>
    <row r="480" spans="1:19" s="90" customFormat="1" ht="15">
      <c r="A480" s="91"/>
      <c r="F480" s="105"/>
      <c r="G480" s="106"/>
      <c r="H480" s="176"/>
      <c r="I480" s="107"/>
      <c r="J480" s="246"/>
      <c r="K480" s="247"/>
      <c r="M480" s="48"/>
      <c r="R480" s="154"/>
      <c r="S480" s="154"/>
    </row>
    <row r="481" spans="1:19" s="90" customFormat="1" ht="15">
      <c r="A481" s="91"/>
      <c r="F481" s="105"/>
      <c r="G481" s="106"/>
      <c r="H481" s="176"/>
      <c r="I481" s="107"/>
      <c r="J481" s="246"/>
      <c r="K481" s="247"/>
      <c r="M481" s="48"/>
      <c r="R481" s="154"/>
      <c r="S481" s="154"/>
    </row>
    <row r="482" spans="1:19" s="90" customFormat="1" ht="15">
      <c r="A482" s="91"/>
      <c r="F482" s="105"/>
      <c r="G482" s="106"/>
      <c r="H482" s="176"/>
      <c r="I482" s="107"/>
      <c r="J482" s="246"/>
      <c r="K482" s="247"/>
      <c r="M482" s="48"/>
      <c r="R482" s="154"/>
      <c r="S482" s="154"/>
    </row>
    <row r="483" spans="1:19" s="90" customFormat="1" ht="15">
      <c r="A483" s="91"/>
      <c r="F483" s="105"/>
      <c r="G483" s="106"/>
      <c r="H483" s="176"/>
      <c r="I483" s="107"/>
      <c r="J483" s="246"/>
      <c r="K483" s="247"/>
      <c r="M483" s="48"/>
      <c r="R483" s="154"/>
      <c r="S483" s="154"/>
    </row>
    <row r="484" spans="1:19" s="90" customFormat="1" ht="15">
      <c r="A484" s="91"/>
      <c r="F484" s="105"/>
      <c r="G484" s="106"/>
      <c r="H484" s="176"/>
      <c r="I484" s="107"/>
      <c r="J484" s="246"/>
      <c r="K484" s="247"/>
      <c r="M484" s="48"/>
      <c r="R484" s="154"/>
      <c r="S484" s="154"/>
    </row>
    <row r="485" spans="1:19" s="90" customFormat="1" ht="15">
      <c r="A485" s="91"/>
      <c r="F485" s="105"/>
      <c r="G485" s="106"/>
      <c r="H485" s="176"/>
      <c r="I485" s="107"/>
      <c r="J485" s="246"/>
      <c r="K485" s="247"/>
      <c r="M485" s="48"/>
      <c r="R485" s="154"/>
      <c r="S485" s="154"/>
    </row>
    <row r="486" spans="1:19" s="90" customFormat="1" ht="15">
      <c r="A486" s="91"/>
      <c r="F486" s="105"/>
      <c r="G486" s="106"/>
      <c r="H486" s="176"/>
      <c r="I486" s="107"/>
      <c r="J486" s="246"/>
      <c r="K486" s="247"/>
      <c r="M486" s="48"/>
      <c r="R486" s="154"/>
      <c r="S486" s="154"/>
    </row>
    <row r="487" spans="1:19" s="90" customFormat="1" ht="15">
      <c r="A487" s="91"/>
      <c r="F487" s="105"/>
      <c r="G487" s="106"/>
      <c r="H487" s="176"/>
      <c r="I487" s="107"/>
      <c r="J487" s="246"/>
      <c r="K487" s="247"/>
      <c r="M487" s="48"/>
      <c r="R487" s="154"/>
      <c r="S487" s="154"/>
    </row>
    <row r="488" spans="1:19" s="90" customFormat="1" ht="15">
      <c r="A488" s="91"/>
      <c r="F488" s="105"/>
      <c r="G488" s="106"/>
      <c r="H488" s="176"/>
      <c r="I488" s="107"/>
      <c r="J488" s="246"/>
      <c r="K488" s="247"/>
      <c r="M488" s="48"/>
      <c r="R488" s="154"/>
      <c r="S488" s="154"/>
    </row>
    <row r="489" spans="1:19" s="90" customFormat="1" ht="15">
      <c r="A489" s="91"/>
      <c r="F489" s="105"/>
      <c r="G489" s="106"/>
      <c r="H489" s="176"/>
      <c r="I489" s="107"/>
      <c r="J489" s="246"/>
      <c r="K489" s="247"/>
      <c r="M489" s="48"/>
      <c r="R489" s="154"/>
      <c r="S489" s="154"/>
    </row>
    <row r="490" spans="1:19" s="90" customFormat="1" ht="15">
      <c r="A490" s="91"/>
      <c r="F490" s="105"/>
      <c r="G490" s="106"/>
      <c r="H490" s="176"/>
      <c r="I490" s="107"/>
      <c r="J490" s="246"/>
      <c r="K490" s="247"/>
      <c r="M490" s="48"/>
      <c r="R490" s="154"/>
      <c r="S490" s="154"/>
    </row>
    <row r="491" spans="1:19" s="90" customFormat="1" ht="15">
      <c r="A491" s="91"/>
      <c r="F491" s="105"/>
      <c r="G491" s="106"/>
      <c r="H491" s="176"/>
      <c r="I491" s="107"/>
      <c r="J491" s="246"/>
      <c r="K491" s="247"/>
      <c r="M491" s="48"/>
      <c r="R491" s="154"/>
      <c r="S491" s="154"/>
    </row>
    <row r="492" spans="1:19" s="90" customFormat="1" ht="15">
      <c r="A492" s="91"/>
      <c r="F492" s="105"/>
      <c r="G492" s="106"/>
      <c r="H492" s="176"/>
      <c r="I492" s="107"/>
      <c r="J492" s="246"/>
      <c r="K492" s="247"/>
      <c r="M492" s="48"/>
      <c r="R492" s="154"/>
      <c r="S492" s="154"/>
    </row>
    <row r="493" spans="1:19" s="90" customFormat="1" ht="15">
      <c r="A493" s="91"/>
      <c r="F493" s="105"/>
      <c r="G493" s="106"/>
      <c r="H493" s="176"/>
      <c r="I493" s="107"/>
      <c r="J493" s="246"/>
      <c r="K493" s="247"/>
      <c r="M493" s="48"/>
      <c r="R493" s="154"/>
      <c r="S493" s="154"/>
    </row>
    <row r="494" spans="1:19" s="90" customFormat="1" ht="15">
      <c r="A494" s="91"/>
      <c r="F494" s="105"/>
      <c r="G494" s="106"/>
      <c r="H494" s="176"/>
      <c r="I494" s="107"/>
      <c r="J494" s="246"/>
      <c r="K494" s="247"/>
      <c r="M494" s="48"/>
      <c r="R494" s="154"/>
      <c r="S494" s="154"/>
    </row>
    <row r="495" spans="1:19" s="90" customFormat="1" ht="15">
      <c r="A495" s="91"/>
      <c r="F495" s="105"/>
      <c r="G495" s="106"/>
      <c r="H495" s="176"/>
      <c r="I495" s="107"/>
      <c r="J495" s="246"/>
      <c r="K495" s="247"/>
      <c r="M495" s="48"/>
      <c r="R495" s="154"/>
      <c r="S495" s="154"/>
    </row>
    <row r="496" spans="1:19" s="90" customFormat="1" ht="15">
      <c r="A496" s="91"/>
      <c r="F496" s="105"/>
      <c r="G496" s="106"/>
      <c r="H496" s="176"/>
      <c r="I496" s="107"/>
      <c r="J496" s="246"/>
      <c r="K496" s="247"/>
      <c r="M496" s="48"/>
      <c r="R496" s="154"/>
      <c r="S496" s="154"/>
    </row>
    <row r="497" spans="1:19" s="90" customFormat="1" ht="15">
      <c r="A497" s="91"/>
      <c r="F497" s="105"/>
      <c r="G497" s="106"/>
      <c r="H497" s="176"/>
      <c r="I497" s="107"/>
      <c r="J497" s="246"/>
      <c r="K497" s="247"/>
      <c r="M497" s="48"/>
      <c r="R497" s="154"/>
      <c r="S497" s="154"/>
    </row>
    <row r="498" spans="1:19" s="90" customFormat="1" ht="15">
      <c r="A498" s="91"/>
      <c r="F498" s="105"/>
      <c r="G498" s="106"/>
      <c r="H498" s="176"/>
      <c r="I498" s="107"/>
      <c r="J498" s="246"/>
      <c r="K498" s="247"/>
      <c r="M498" s="48"/>
      <c r="R498" s="154"/>
      <c r="S498" s="154"/>
    </row>
    <row r="499" spans="1:19" s="90" customFormat="1" ht="15">
      <c r="A499" s="91"/>
      <c r="F499" s="105"/>
      <c r="G499" s="106"/>
      <c r="H499" s="176"/>
      <c r="I499" s="107"/>
      <c r="J499" s="246"/>
      <c r="K499" s="247"/>
      <c r="M499" s="48"/>
      <c r="R499" s="154"/>
      <c r="S499" s="154"/>
    </row>
    <row r="500" spans="1:19" s="90" customFormat="1" ht="15">
      <c r="A500" s="91"/>
      <c r="F500" s="105"/>
      <c r="G500" s="106"/>
      <c r="H500" s="176"/>
      <c r="I500" s="107"/>
      <c r="J500" s="246"/>
      <c r="K500" s="247"/>
      <c r="M500" s="48"/>
      <c r="R500" s="154"/>
      <c r="S500" s="154"/>
    </row>
    <row r="501" spans="1:19" s="90" customFormat="1" ht="15">
      <c r="A501" s="91"/>
      <c r="F501" s="105"/>
      <c r="G501" s="106"/>
      <c r="H501" s="176"/>
      <c r="I501" s="107"/>
      <c r="J501" s="246"/>
      <c r="K501" s="247"/>
      <c r="M501" s="48"/>
      <c r="R501" s="154"/>
      <c r="S501" s="154"/>
    </row>
    <row r="502" spans="1:19" s="90" customFormat="1" ht="15">
      <c r="A502" s="91"/>
      <c r="F502" s="105"/>
      <c r="G502" s="106"/>
      <c r="H502" s="176"/>
      <c r="I502" s="107"/>
      <c r="J502" s="246"/>
      <c r="K502" s="247"/>
      <c r="M502" s="48"/>
      <c r="R502" s="154"/>
      <c r="S502" s="154"/>
    </row>
    <row r="503" spans="1:19" s="90" customFormat="1" ht="15">
      <c r="A503" s="91"/>
      <c r="F503" s="105"/>
      <c r="G503" s="106"/>
      <c r="H503" s="176"/>
      <c r="I503" s="107"/>
      <c r="J503" s="246"/>
      <c r="K503" s="247"/>
      <c r="M503" s="48"/>
      <c r="R503" s="154"/>
      <c r="S503" s="154"/>
    </row>
    <row r="504" spans="1:19" s="90" customFormat="1" ht="15">
      <c r="A504" s="91"/>
      <c r="F504" s="105"/>
      <c r="G504" s="106"/>
      <c r="H504" s="176"/>
      <c r="I504" s="107"/>
      <c r="J504" s="246"/>
      <c r="K504" s="247"/>
      <c r="M504" s="48"/>
      <c r="R504" s="154"/>
      <c r="S504" s="154"/>
    </row>
    <row r="505" spans="1:19" s="90" customFormat="1" ht="15">
      <c r="A505" s="91"/>
      <c r="F505" s="105"/>
      <c r="G505" s="106"/>
      <c r="H505" s="176"/>
      <c r="I505" s="107"/>
      <c r="J505" s="246"/>
      <c r="K505" s="247"/>
      <c r="M505" s="48"/>
      <c r="R505" s="154"/>
      <c r="S505" s="154"/>
    </row>
    <row r="506" spans="1:19" s="90" customFormat="1" ht="15">
      <c r="A506" s="91"/>
      <c r="F506" s="105"/>
      <c r="G506" s="106"/>
      <c r="H506" s="176"/>
      <c r="I506" s="107"/>
      <c r="J506" s="246"/>
      <c r="K506" s="247"/>
      <c r="M506" s="48"/>
      <c r="R506" s="154"/>
      <c r="S506" s="154"/>
    </row>
    <row r="507" spans="1:19" s="90" customFormat="1" ht="15">
      <c r="A507" s="91"/>
      <c r="F507" s="105"/>
      <c r="G507" s="106"/>
      <c r="H507" s="176"/>
      <c r="I507" s="107"/>
      <c r="J507" s="246"/>
      <c r="K507" s="247"/>
      <c r="M507" s="48"/>
      <c r="R507" s="154"/>
      <c r="S507" s="154"/>
    </row>
    <row r="508" spans="1:19" s="90" customFormat="1" ht="15">
      <c r="A508" s="91"/>
      <c r="F508" s="105"/>
      <c r="G508" s="106"/>
      <c r="H508" s="176"/>
      <c r="I508" s="107"/>
      <c r="J508" s="246"/>
      <c r="K508" s="247"/>
      <c r="M508" s="48"/>
      <c r="R508" s="154"/>
      <c r="S508" s="154"/>
    </row>
    <row r="509" spans="1:19" s="90" customFormat="1" ht="15">
      <c r="A509" s="91"/>
      <c r="F509" s="105"/>
      <c r="G509" s="106"/>
      <c r="H509" s="176"/>
      <c r="I509" s="107"/>
      <c r="J509" s="246"/>
      <c r="K509" s="247"/>
      <c r="M509" s="48"/>
      <c r="R509" s="154"/>
      <c r="S509" s="154"/>
    </row>
    <row r="510" spans="1:19" s="90" customFormat="1" ht="15">
      <c r="A510" s="91"/>
      <c r="F510" s="105"/>
      <c r="G510" s="106"/>
      <c r="H510" s="176"/>
      <c r="I510" s="107"/>
      <c r="J510" s="246"/>
      <c r="K510" s="247"/>
      <c r="M510" s="48"/>
      <c r="R510" s="154"/>
      <c r="S510" s="154"/>
    </row>
    <row r="511" spans="1:19" s="90" customFormat="1" ht="15">
      <c r="A511" s="91"/>
      <c r="F511" s="105"/>
      <c r="G511" s="106"/>
      <c r="H511" s="176"/>
      <c r="I511" s="107"/>
      <c r="J511" s="246"/>
      <c r="K511" s="247"/>
      <c r="M511" s="48"/>
      <c r="R511" s="154"/>
      <c r="S511" s="154"/>
    </row>
    <row r="512" spans="1:19" s="90" customFormat="1" ht="15">
      <c r="A512" s="91"/>
      <c r="F512" s="105"/>
      <c r="G512" s="106"/>
      <c r="H512" s="176"/>
      <c r="I512" s="107"/>
      <c r="J512" s="246"/>
      <c r="K512" s="247"/>
      <c r="M512" s="48"/>
      <c r="R512" s="154"/>
      <c r="S512" s="154"/>
    </row>
    <row r="513" spans="1:19" s="90" customFormat="1" ht="15">
      <c r="A513" s="91"/>
      <c r="F513" s="105"/>
      <c r="G513" s="106"/>
      <c r="H513" s="176"/>
      <c r="I513" s="107"/>
      <c r="J513" s="246"/>
      <c r="K513" s="247"/>
      <c r="M513" s="48"/>
      <c r="R513" s="154"/>
      <c r="S513" s="154"/>
    </row>
    <row r="514" spans="1:19" s="90" customFormat="1" ht="15">
      <c r="A514" s="91"/>
      <c r="F514" s="105"/>
      <c r="G514" s="106"/>
      <c r="H514" s="176"/>
      <c r="I514" s="107"/>
      <c r="J514" s="246"/>
      <c r="K514" s="247"/>
      <c r="M514" s="48"/>
      <c r="R514" s="154"/>
      <c r="S514" s="154"/>
    </row>
    <row r="515" spans="1:19" s="90" customFormat="1" ht="15">
      <c r="A515" s="91"/>
      <c r="F515" s="105"/>
      <c r="G515" s="106"/>
      <c r="H515" s="176"/>
      <c r="I515" s="107"/>
      <c r="J515" s="246"/>
      <c r="K515" s="247"/>
      <c r="M515" s="48"/>
      <c r="R515" s="154"/>
      <c r="S515" s="154"/>
    </row>
    <row r="516" spans="1:19" s="90" customFormat="1" ht="15">
      <c r="A516" s="91"/>
      <c r="F516" s="105"/>
      <c r="G516" s="106"/>
      <c r="H516" s="176"/>
      <c r="I516" s="107"/>
      <c r="J516" s="246"/>
      <c r="K516" s="247"/>
      <c r="M516" s="48"/>
      <c r="R516" s="154"/>
      <c r="S516" s="154"/>
    </row>
    <row r="517" spans="1:19" s="90" customFormat="1" ht="15">
      <c r="A517" s="91"/>
      <c r="F517" s="105"/>
      <c r="G517" s="106"/>
      <c r="H517" s="176"/>
      <c r="I517" s="107"/>
      <c r="J517" s="246"/>
      <c r="K517" s="247"/>
      <c r="M517" s="48"/>
      <c r="R517" s="154"/>
      <c r="S517" s="154"/>
    </row>
    <row r="518" spans="1:19" s="90" customFormat="1" ht="15">
      <c r="A518" s="91"/>
      <c r="F518" s="105"/>
      <c r="G518" s="106"/>
      <c r="H518" s="176"/>
      <c r="I518" s="107"/>
      <c r="J518" s="246"/>
      <c r="K518" s="247"/>
      <c r="M518" s="48"/>
      <c r="R518" s="154"/>
      <c r="S518" s="154"/>
    </row>
    <row r="519" spans="1:19" s="90" customFormat="1" ht="15">
      <c r="A519" s="91"/>
      <c r="F519" s="105"/>
      <c r="G519" s="106"/>
      <c r="H519" s="176"/>
      <c r="I519" s="107"/>
      <c r="J519" s="246"/>
      <c r="K519" s="247"/>
      <c r="M519" s="48"/>
      <c r="R519" s="154"/>
      <c r="S519" s="154"/>
    </row>
    <row r="520" spans="1:19" s="90" customFormat="1" ht="15">
      <c r="A520" s="91"/>
      <c r="F520" s="105"/>
      <c r="G520" s="106"/>
      <c r="H520" s="176"/>
      <c r="I520" s="107"/>
      <c r="J520" s="246"/>
      <c r="K520" s="247"/>
      <c r="M520" s="48"/>
      <c r="R520" s="154"/>
      <c r="S520" s="154"/>
    </row>
    <row r="521" spans="1:19" s="90" customFormat="1" ht="15">
      <c r="A521" s="91"/>
      <c r="F521" s="105"/>
      <c r="G521" s="106"/>
      <c r="H521" s="176"/>
      <c r="I521" s="107"/>
      <c r="J521" s="246"/>
      <c r="K521" s="247"/>
      <c r="M521" s="48"/>
      <c r="R521" s="154"/>
      <c r="S521" s="154"/>
    </row>
    <row r="522" spans="1:19" s="90" customFormat="1" ht="15">
      <c r="A522" s="91"/>
      <c r="F522" s="105"/>
      <c r="G522" s="106"/>
      <c r="H522" s="176"/>
      <c r="I522" s="107"/>
      <c r="J522" s="246"/>
      <c r="K522" s="247"/>
      <c r="M522" s="48"/>
      <c r="R522" s="154"/>
      <c r="S522" s="154"/>
    </row>
    <row r="523" spans="1:19" s="90" customFormat="1" ht="15">
      <c r="A523" s="91"/>
      <c r="F523" s="105"/>
      <c r="G523" s="106"/>
      <c r="H523" s="176"/>
      <c r="I523" s="107"/>
      <c r="J523" s="246"/>
      <c r="K523" s="247"/>
      <c r="M523" s="48"/>
      <c r="R523" s="154"/>
      <c r="S523" s="154"/>
    </row>
    <row r="524" spans="1:19" s="90" customFormat="1" ht="15">
      <c r="A524" s="91"/>
      <c r="F524" s="105"/>
      <c r="G524" s="106"/>
      <c r="H524" s="176"/>
      <c r="I524" s="107"/>
      <c r="J524" s="246"/>
      <c r="K524" s="247"/>
      <c r="M524" s="48"/>
      <c r="R524" s="154"/>
      <c r="S524" s="154"/>
    </row>
    <row r="525" spans="1:19" s="90" customFormat="1" ht="15">
      <c r="A525" s="91"/>
      <c r="F525" s="105"/>
      <c r="G525" s="106"/>
      <c r="H525" s="176"/>
      <c r="I525" s="107"/>
      <c r="J525" s="246"/>
      <c r="K525" s="247"/>
      <c r="M525" s="48"/>
      <c r="R525" s="154"/>
      <c r="S525" s="154"/>
    </row>
    <row r="526" spans="1:19" s="90" customFormat="1" ht="15">
      <c r="A526" s="91"/>
      <c r="F526" s="105"/>
      <c r="G526" s="106"/>
      <c r="H526" s="176"/>
      <c r="I526" s="107"/>
      <c r="J526" s="246"/>
      <c r="K526" s="247"/>
      <c r="M526" s="48"/>
      <c r="R526" s="154"/>
      <c r="S526" s="154"/>
    </row>
    <row r="527" spans="1:19" s="90" customFormat="1" ht="15">
      <c r="A527" s="91"/>
      <c r="F527" s="105"/>
      <c r="G527" s="106"/>
      <c r="H527" s="176"/>
      <c r="I527" s="107"/>
      <c r="J527" s="246"/>
      <c r="K527" s="247"/>
      <c r="M527" s="48"/>
      <c r="R527" s="154"/>
      <c r="S527" s="154"/>
    </row>
    <row r="528" spans="1:19" s="90" customFormat="1" ht="15">
      <c r="A528" s="91"/>
      <c r="F528" s="105"/>
      <c r="G528" s="106"/>
      <c r="H528" s="176"/>
      <c r="I528" s="107"/>
      <c r="J528" s="246"/>
      <c r="K528" s="247"/>
      <c r="M528" s="48"/>
      <c r="R528" s="154"/>
      <c r="S528" s="154"/>
    </row>
    <row r="529" spans="1:19" s="90" customFormat="1" ht="15">
      <c r="A529" s="91"/>
      <c r="F529" s="105"/>
      <c r="G529" s="106"/>
      <c r="H529" s="176"/>
      <c r="I529" s="107"/>
      <c r="J529" s="246"/>
      <c r="K529" s="247"/>
      <c r="M529" s="48"/>
      <c r="R529" s="154"/>
      <c r="S529" s="154"/>
    </row>
    <row r="530" spans="1:19" s="90" customFormat="1" ht="15">
      <c r="A530" s="91"/>
      <c r="F530" s="105"/>
      <c r="G530" s="106"/>
      <c r="H530" s="176"/>
      <c r="I530" s="107"/>
      <c r="J530" s="246"/>
      <c r="K530" s="247"/>
      <c r="M530" s="48"/>
      <c r="R530" s="154"/>
      <c r="S530" s="154"/>
    </row>
    <row r="531" spans="1:19" s="90" customFormat="1" ht="15">
      <c r="A531" s="91"/>
      <c r="F531" s="105"/>
      <c r="G531" s="106"/>
      <c r="H531" s="176"/>
      <c r="I531" s="107"/>
      <c r="J531" s="246"/>
      <c r="K531" s="247"/>
      <c r="M531" s="48"/>
      <c r="R531" s="154"/>
      <c r="S531" s="154"/>
    </row>
    <row r="532" spans="1:19" s="90" customFormat="1" ht="15">
      <c r="A532" s="91"/>
      <c r="F532" s="105"/>
      <c r="G532" s="106"/>
      <c r="H532" s="176"/>
      <c r="I532" s="107"/>
      <c r="J532" s="246"/>
      <c r="K532" s="247"/>
      <c r="M532" s="48"/>
      <c r="R532" s="154"/>
      <c r="S532" s="154"/>
    </row>
    <row r="533" spans="1:19" s="90" customFormat="1" ht="15">
      <c r="A533" s="91"/>
      <c r="F533" s="105"/>
      <c r="G533" s="106"/>
      <c r="H533" s="176"/>
      <c r="I533" s="107"/>
      <c r="J533" s="246"/>
      <c r="K533" s="247"/>
      <c r="M533" s="48"/>
      <c r="R533" s="154"/>
      <c r="S533" s="154"/>
    </row>
    <row r="534" spans="1:19" s="90" customFormat="1" ht="15">
      <c r="A534" s="91"/>
      <c r="F534" s="105"/>
      <c r="G534" s="106"/>
      <c r="H534" s="176"/>
      <c r="I534" s="107"/>
      <c r="J534" s="246"/>
      <c r="K534" s="247"/>
      <c r="M534" s="48"/>
      <c r="R534" s="154"/>
      <c r="S534" s="154"/>
    </row>
    <row r="535" spans="1:19" s="90" customFormat="1" ht="15">
      <c r="A535" s="91"/>
      <c r="F535" s="105"/>
      <c r="G535" s="106"/>
      <c r="H535" s="176"/>
      <c r="I535" s="107"/>
      <c r="J535" s="246"/>
      <c r="K535" s="247"/>
      <c r="M535" s="48"/>
      <c r="R535" s="154"/>
      <c r="S535" s="154"/>
    </row>
    <row r="536" spans="1:19" s="90" customFormat="1" ht="15">
      <c r="A536" s="91"/>
      <c r="F536" s="105"/>
      <c r="G536" s="106"/>
      <c r="H536" s="176"/>
      <c r="I536" s="107"/>
      <c r="J536" s="246"/>
      <c r="K536" s="247"/>
      <c r="M536" s="48"/>
      <c r="R536" s="154"/>
      <c r="S536" s="154"/>
    </row>
    <row r="537" spans="1:19" s="90" customFormat="1" ht="15">
      <c r="A537" s="91"/>
      <c r="F537" s="105"/>
      <c r="G537" s="106"/>
      <c r="H537" s="176"/>
      <c r="I537" s="107"/>
      <c r="J537" s="246"/>
      <c r="K537" s="247"/>
      <c r="M537" s="48"/>
      <c r="R537" s="154"/>
      <c r="S537" s="154"/>
    </row>
    <row r="538" spans="1:19" s="90" customFormat="1" ht="15">
      <c r="A538" s="91"/>
      <c r="F538" s="105"/>
      <c r="G538" s="106"/>
      <c r="H538" s="176"/>
      <c r="I538" s="107"/>
      <c r="J538" s="246"/>
      <c r="K538" s="247"/>
      <c r="M538" s="48"/>
      <c r="R538" s="154"/>
      <c r="S538" s="154"/>
    </row>
    <row r="539" spans="1:19" s="90" customFormat="1" ht="15">
      <c r="A539" s="91"/>
      <c r="F539" s="105"/>
      <c r="G539" s="106"/>
      <c r="H539" s="176"/>
      <c r="I539" s="107"/>
      <c r="J539" s="246"/>
      <c r="K539" s="247"/>
      <c r="M539" s="48"/>
      <c r="R539" s="154"/>
      <c r="S539" s="154"/>
    </row>
    <row r="540" spans="1:19" s="90" customFormat="1" ht="15">
      <c r="A540" s="91"/>
      <c r="F540" s="105"/>
      <c r="G540" s="106"/>
      <c r="H540" s="176"/>
      <c r="I540" s="107"/>
      <c r="J540" s="246"/>
      <c r="K540" s="247"/>
      <c r="M540" s="48"/>
      <c r="R540" s="154"/>
      <c r="S540" s="154"/>
    </row>
    <row r="541" spans="1:19" s="90" customFormat="1" ht="15">
      <c r="A541" s="91"/>
      <c r="F541" s="105"/>
      <c r="G541" s="106"/>
      <c r="H541" s="176"/>
      <c r="I541" s="107"/>
      <c r="J541" s="246"/>
      <c r="K541" s="247"/>
      <c r="M541" s="48"/>
      <c r="R541" s="154"/>
      <c r="S541" s="154"/>
    </row>
    <row r="542" spans="1:19" s="90" customFormat="1" ht="15">
      <c r="A542" s="91"/>
      <c r="F542" s="105"/>
      <c r="G542" s="106"/>
      <c r="H542" s="176"/>
      <c r="I542" s="107"/>
      <c r="J542" s="246"/>
      <c r="K542" s="247"/>
      <c r="M542" s="48"/>
      <c r="R542" s="154"/>
      <c r="S542" s="154"/>
    </row>
    <row r="543" spans="1:19" s="90" customFormat="1" ht="15">
      <c r="A543" s="91"/>
      <c r="F543" s="105"/>
      <c r="G543" s="106"/>
      <c r="H543" s="176"/>
      <c r="I543" s="107"/>
      <c r="J543" s="246"/>
      <c r="K543" s="247"/>
      <c r="M543" s="48"/>
      <c r="R543" s="154"/>
      <c r="S543" s="154"/>
    </row>
    <row r="544" spans="1:19" s="90" customFormat="1" ht="15">
      <c r="A544" s="91"/>
      <c r="F544" s="105"/>
      <c r="G544" s="106"/>
      <c r="H544" s="176"/>
      <c r="I544" s="107"/>
      <c r="J544" s="246"/>
      <c r="K544" s="247"/>
      <c r="M544" s="48"/>
      <c r="R544" s="154"/>
      <c r="S544" s="154"/>
    </row>
    <row r="545" spans="1:19" s="90" customFormat="1" ht="15">
      <c r="A545" s="91"/>
      <c r="F545" s="105"/>
      <c r="G545" s="106"/>
      <c r="H545" s="176"/>
      <c r="I545" s="107"/>
      <c r="J545" s="246"/>
      <c r="K545" s="247"/>
      <c r="M545" s="48"/>
      <c r="R545" s="154"/>
      <c r="S545" s="154"/>
    </row>
    <row r="546" spans="1:19" s="90" customFormat="1" ht="15">
      <c r="A546" s="91"/>
      <c r="F546" s="105"/>
      <c r="G546" s="106"/>
      <c r="H546" s="176"/>
      <c r="I546" s="107"/>
      <c r="J546" s="246"/>
      <c r="K546" s="247"/>
      <c r="M546" s="48"/>
      <c r="R546" s="154"/>
      <c r="S546" s="154"/>
    </row>
    <row r="547" spans="1:19" s="90" customFormat="1" ht="15">
      <c r="A547" s="91"/>
      <c r="F547" s="105"/>
      <c r="G547" s="106"/>
      <c r="H547" s="176"/>
      <c r="I547" s="107"/>
      <c r="J547" s="246"/>
      <c r="K547" s="247"/>
      <c r="M547" s="48"/>
      <c r="R547" s="154"/>
      <c r="S547" s="154"/>
    </row>
    <row r="548" spans="1:19" s="90" customFormat="1" ht="15">
      <c r="A548" s="91"/>
      <c r="F548" s="105"/>
      <c r="G548" s="106"/>
      <c r="H548" s="176"/>
      <c r="I548" s="107"/>
      <c r="J548" s="246"/>
      <c r="K548" s="247"/>
      <c r="M548" s="48"/>
      <c r="R548" s="154"/>
      <c r="S548" s="154"/>
    </row>
    <row r="549" spans="1:19" s="90" customFormat="1" ht="15">
      <c r="A549" s="91"/>
      <c r="F549" s="105"/>
      <c r="G549" s="106"/>
      <c r="H549" s="176"/>
      <c r="I549" s="107"/>
      <c r="J549" s="246"/>
      <c r="K549" s="247"/>
      <c r="M549" s="48"/>
      <c r="R549" s="154"/>
      <c r="S549" s="154"/>
    </row>
    <row r="550" spans="1:19" s="90" customFormat="1" ht="15">
      <c r="A550" s="91"/>
      <c r="F550" s="105"/>
      <c r="G550" s="106"/>
      <c r="H550" s="176"/>
      <c r="I550" s="107"/>
      <c r="J550" s="246"/>
      <c r="K550" s="247"/>
      <c r="M550" s="48"/>
      <c r="R550" s="154"/>
      <c r="S550" s="154"/>
    </row>
    <row r="551" spans="1:19" s="90" customFormat="1" ht="15">
      <c r="A551" s="91"/>
      <c r="F551" s="105"/>
      <c r="G551" s="106"/>
      <c r="H551" s="176"/>
      <c r="I551" s="107"/>
      <c r="J551" s="246"/>
      <c r="K551" s="247"/>
      <c r="M551" s="48"/>
      <c r="R551" s="154"/>
      <c r="S551" s="154"/>
    </row>
    <row r="552" spans="1:19" s="90" customFormat="1" ht="15">
      <c r="A552" s="91"/>
      <c r="F552" s="105"/>
      <c r="G552" s="106"/>
      <c r="H552" s="176"/>
      <c r="I552" s="107"/>
      <c r="J552" s="246"/>
      <c r="K552" s="247"/>
      <c r="M552" s="48"/>
      <c r="R552" s="154"/>
      <c r="S552" s="154"/>
    </row>
    <row r="553" spans="1:19" s="90" customFormat="1" ht="15">
      <c r="A553" s="91"/>
      <c r="F553" s="105"/>
      <c r="G553" s="106"/>
      <c r="H553" s="176"/>
      <c r="I553" s="107"/>
      <c r="J553" s="246"/>
      <c r="K553" s="247"/>
      <c r="M553" s="48"/>
      <c r="R553" s="154"/>
      <c r="S553" s="154"/>
    </row>
    <row r="554" spans="1:19" s="90" customFormat="1" ht="15">
      <c r="A554" s="91"/>
      <c r="F554" s="105"/>
      <c r="G554" s="106"/>
      <c r="H554" s="176"/>
      <c r="I554" s="107"/>
      <c r="J554" s="246"/>
      <c r="K554" s="247"/>
      <c r="M554" s="48"/>
      <c r="R554" s="154"/>
      <c r="S554" s="154"/>
    </row>
    <row r="555" spans="1:19" s="90" customFormat="1" ht="15">
      <c r="A555" s="91"/>
      <c r="F555" s="105"/>
      <c r="G555" s="106"/>
      <c r="H555" s="176"/>
      <c r="I555" s="107"/>
      <c r="J555" s="246"/>
      <c r="K555" s="247"/>
      <c r="M555" s="48"/>
      <c r="R555" s="154"/>
      <c r="S555" s="154"/>
    </row>
    <row r="556" spans="1:19" s="90" customFormat="1" ht="15">
      <c r="A556" s="91"/>
      <c r="F556" s="105"/>
      <c r="G556" s="106"/>
      <c r="H556" s="176"/>
      <c r="I556" s="107"/>
      <c r="J556" s="246"/>
      <c r="K556" s="247"/>
      <c r="M556" s="48"/>
      <c r="R556" s="154"/>
      <c r="S556" s="154"/>
    </row>
    <row r="557" spans="1:19" s="90" customFormat="1" ht="15">
      <c r="A557" s="91"/>
      <c r="F557" s="105"/>
      <c r="G557" s="106"/>
      <c r="H557" s="176"/>
      <c r="I557" s="107"/>
      <c r="J557" s="246"/>
      <c r="K557" s="247"/>
      <c r="M557" s="48"/>
      <c r="R557" s="154"/>
      <c r="S557" s="154"/>
    </row>
    <row r="558" spans="1:19" s="90" customFormat="1" ht="15">
      <c r="A558" s="91"/>
      <c r="F558" s="105"/>
      <c r="G558" s="106"/>
      <c r="H558" s="176"/>
      <c r="I558" s="107"/>
      <c r="J558" s="246"/>
      <c r="K558" s="247"/>
      <c r="M558" s="48"/>
      <c r="R558" s="154"/>
      <c r="S558" s="154"/>
    </row>
    <row r="559" spans="1:19" s="90" customFormat="1" ht="15">
      <c r="A559" s="91"/>
      <c r="F559" s="105"/>
      <c r="G559" s="106"/>
      <c r="H559" s="176"/>
      <c r="I559" s="107"/>
      <c r="J559" s="246"/>
      <c r="K559" s="247"/>
      <c r="M559" s="48"/>
      <c r="R559" s="154"/>
      <c r="S559" s="154"/>
    </row>
    <row r="560" spans="1:19" s="90" customFormat="1" ht="15">
      <c r="A560" s="91"/>
      <c r="F560" s="105"/>
      <c r="G560" s="106"/>
      <c r="H560" s="176"/>
      <c r="I560" s="107"/>
      <c r="J560" s="246"/>
      <c r="K560" s="247"/>
      <c r="M560" s="48"/>
      <c r="R560" s="154"/>
      <c r="S560" s="154"/>
    </row>
    <row r="561" spans="1:19" s="90" customFormat="1" ht="15">
      <c r="A561" s="91"/>
      <c r="F561" s="105"/>
      <c r="G561" s="106"/>
      <c r="H561" s="176"/>
      <c r="I561" s="107"/>
      <c r="J561" s="246"/>
      <c r="K561" s="247"/>
      <c r="M561" s="48"/>
      <c r="R561" s="154"/>
      <c r="S561" s="154"/>
    </row>
    <row r="562" spans="1:19" s="90" customFormat="1" ht="15">
      <c r="A562" s="91"/>
      <c r="F562" s="105"/>
      <c r="G562" s="106"/>
      <c r="H562" s="176"/>
      <c r="I562" s="107"/>
      <c r="J562" s="246"/>
      <c r="K562" s="247"/>
      <c r="M562" s="48"/>
      <c r="R562" s="154"/>
      <c r="S562" s="154"/>
    </row>
    <row r="563" spans="1:19" s="90" customFormat="1" ht="15">
      <c r="A563" s="91"/>
      <c r="F563" s="105"/>
      <c r="G563" s="106"/>
      <c r="H563" s="176"/>
      <c r="I563" s="107"/>
      <c r="J563" s="246"/>
      <c r="K563" s="247"/>
      <c r="M563" s="48"/>
      <c r="R563" s="154"/>
      <c r="S563" s="154"/>
    </row>
    <row r="564" spans="1:19" s="90" customFormat="1" ht="15">
      <c r="A564" s="91"/>
      <c r="F564" s="105"/>
      <c r="G564" s="106"/>
      <c r="H564" s="176"/>
      <c r="I564" s="107"/>
      <c r="J564" s="246"/>
      <c r="K564" s="247"/>
      <c r="M564" s="48"/>
      <c r="R564" s="154"/>
      <c r="S564" s="154"/>
    </row>
    <row r="565" spans="1:19" s="90" customFormat="1" ht="15">
      <c r="A565" s="91"/>
      <c r="F565" s="105"/>
      <c r="G565" s="106"/>
      <c r="H565" s="176"/>
      <c r="I565" s="107"/>
      <c r="J565" s="246"/>
      <c r="K565" s="247"/>
      <c r="M565" s="48"/>
      <c r="R565" s="154"/>
      <c r="S565" s="154"/>
    </row>
    <row r="566" spans="1:19" s="90" customFormat="1" ht="15">
      <c r="A566" s="91"/>
      <c r="F566" s="105"/>
      <c r="G566" s="106"/>
      <c r="H566" s="176"/>
      <c r="I566" s="107"/>
      <c r="J566" s="246"/>
      <c r="K566" s="247"/>
      <c r="M566" s="48"/>
      <c r="R566" s="154"/>
      <c r="S566" s="154"/>
    </row>
    <row r="567" spans="1:19" s="90" customFormat="1" ht="15">
      <c r="A567" s="91"/>
      <c r="F567" s="105"/>
      <c r="G567" s="106"/>
      <c r="H567" s="176"/>
      <c r="I567" s="107"/>
      <c r="J567" s="246"/>
      <c r="K567" s="247"/>
      <c r="M567" s="48"/>
      <c r="R567" s="154"/>
      <c r="S567" s="154"/>
    </row>
    <row r="568" spans="1:19" s="90" customFormat="1" ht="15">
      <c r="A568" s="91"/>
      <c r="F568" s="105"/>
      <c r="G568" s="106"/>
      <c r="H568" s="176"/>
      <c r="I568" s="107"/>
      <c r="J568" s="246"/>
      <c r="K568" s="247"/>
      <c r="M568" s="48"/>
      <c r="R568" s="154"/>
      <c r="S568" s="154"/>
    </row>
    <row r="569" spans="1:19" s="90" customFormat="1" ht="15">
      <c r="A569" s="91"/>
      <c r="F569" s="105"/>
      <c r="G569" s="106"/>
      <c r="H569" s="176"/>
      <c r="I569" s="107"/>
      <c r="J569" s="246"/>
      <c r="K569" s="247"/>
      <c r="M569" s="48"/>
      <c r="R569" s="154"/>
      <c r="S569" s="154"/>
    </row>
    <row r="570" spans="1:19" s="90" customFormat="1" ht="15">
      <c r="A570" s="91"/>
      <c r="F570" s="105"/>
      <c r="G570" s="106"/>
      <c r="H570" s="176"/>
      <c r="I570" s="107"/>
      <c r="J570" s="246"/>
      <c r="K570" s="247"/>
      <c r="M570" s="48"/>
      <c r="R570" s="154"/>
      <c r="S570" s="154"/>
    </row>
    <row r="571" spans="1:19" s="90" customFormat="1" ht="15">
      <c r="A571" s="91"/>
      <c r="F571" s="105"/>
      <c r="G571" s="106"/>
      <c r="H571" s="176"/>
      <c r="I571" s="107"/>
      <c r="J571" s="246"/>
      <c r="K571" s="247"/>
      <c r="M571" s="48"/>
      <c r="R571" s="154"/>
      <c r="S571" s="154"/>
    </row>
    <row r="572" spans="1:19" s="90" customFormat="1" ht="15">
      <c r="A572" s="91"/>
      <c r="F572" s="105"/>
      <c r="G572" s="106"/>
      <c r="H572" s="176"/>
      <c r="I572" s="107"/>
      <c r="J572" s="246"/>
      <c r="K572" s="247"/>
      <c r="M572" s="48"/>
      <c r="R572" s="154"/>
      <c r="S572" s="154"/>
    </row>
    <row r="573" spans="1:19" s="90" customFormat="1" ht="15">
      <c r="A573" s="91"/>
      <c r="F573" s="105"/>
      <c r="G573" s="106"/>
      <c r="H573" s="176"/>
      <c r="I573" s="107"/>
      <c r="J573" s="246"/>
      <c r="K573" s="247"/>
      <c r="M573" s="48"/>
      <c r="R573" s="154"/>
      <c r="S573" s="154"/>
    </row>
    <row r="574" spans="1:19" s="90" customFormat="1" ht="15">
      <c r="A574" s="91"/>
      <c r="F574" s="105"/>
      <c r="G574" s="106"/>
      <c r="H574" s="176"/>
      <c r="I574" s="107"/>
      <c r="J574" s="246"/>
      <c r="K574" s="247"/>
      <c r="M574" s="48"/>
      <c r="R574" s="154"/>
      <c r="S574" s="154"/>
    </row>
    <row r="575" spans="1:19" s="90" customFormat="1" ht="15">
      <c r="A575" s="91"/>
      <c r="F575" s="105"/>
      <c r="G575" s="106"/>
      <c r="H575" s="176"/>
      <c r="I575" s="107"/>
      <c r="J575" s="246"/>
      <c r="K575" s="247"/>
      <c r="M575" s="48"/>
      <c r="R575" s="154"/>
      <c r="S575" s="154"/>
    </row>
    <row r="576" spans="1:19" s="90" customFormat="1" ht="15">
      <c r="A576" s="91"/>
      <c r="F576" s="105"/>
      <c r="G576" s="106"/>
      <c r="H576" s="176"/>
      <c r="I576" s="107"/>
      <c r="J576" s="246"/>
      <c r="K576" s="247"/>
      <c r="M576" s="48"/>
      <c r="R576" s="154"/>
      <c r="S576" s="154"/>
    </row>
    <row r="577" spans="1:19" s="90" customFormat="1" ht="15">
      <c r="A577" s="91"/>
      <c r="F577" s="105"/>
      <c r="G577" s="106"/>
      <c r="H577" s="176"/>
      <c r="I577" s="107"/>
      <c r="J577" s="246"/>
      <c r="K577" s="247"/>
      <c r="M577" s="48"/>
      <c r="R577" s="154"/>
      <c r="S577" s="154"/>
    </row>
    <row r="578" spans="1:19" s="90" customFormat="1" ht="15">
      <c r="A578" s="91"/>
      <c r="F578" s="105"/>
      <c r="G578" s="106"/>
      <c r="H578" s="176"/>
      <c r="I578" s="107"/>
      <c r="J578" s="246"/>
      <c r="K578" s="247"/>
      <c r="M578" s="48"/>
      <c r="R578" s="154"/>
      <c r="S578" s="154"/>
    </row>
    <row r="579" spans="1:19" s="90" customFormat="1" ht="15">
      <c r="A579" s="91"/>
      <c r="F579" s="105"/>
      <c r="G579" s="106"/>
      <c r="H579" s="176"/>
      <c r="I579" s="107"/>
      <c r="J579" s="246"/>
      <c r="K579" s="247"/>
      <c r="M579" s="48"/>
      <c r="R579" s="154"/>
      <c r="S579" s="154"/>
    </row>
    <row r="580" spans="1:19" s="90" customFormat="1" ht="15">
      <c r="A580" s="91"/>
      <c r="F580" s="105"/>
      <c r="G580" s="106"/>
      <c r="H580" s="176"/>
      <c r="I580" s="107"/>
      <c r="J580" s="246"/>
      <c r="K580" s="247"/>
      <c r="M580" s="48"/>
      <c r="R580" s="154"/>
      <c r="S580" s="154"/>
    </row>
    <row r="581" spans="1:19" s="90" customFormat="1" ht="15">
      <c r="A581" s="91"/>
      <c r="F581" s="105"/>
      <c r="G581" s="106"/>
      <c r="H581" s="176"/>
      <c r="I581" s="107"/>
      <c r="J581" s="246"/>
      <c r="K581" s="247"/>
      <c r="M581" s="48"/>
      <c r="R581" s="154"/>
      <c r="S581" s="154"/>
    </row>
    <row r="582" spans="1:19" s="90" customFormat="1" ht="15">
      <c r="A582" s="91"/>
      <c r="F582" s="105"/>
      <c r="G582" s="106"/>
      <c r="H582" s="176"/>
      <c r="I582" s="107"/>
      <c r="J582" s="246"/>
      <c r="K582" s="247"/>
      <c r="M582" s="48"/>
      <c r="R582" s="154"/>
      <c r="S582" s="154"/>
    </row>
    <row r="583" spans="1:19" s="90" customFormat="1" ht="15">
      <c r="A583" s="91"/>
      <c r="F583" s="105"/>
      <c r="G583" s="106"/>
      <c r="H583" s="176"/>
      <c r="I583" s="107"/>
      <c r="J583" s="246"/>
      <c r="K583" s="247"/>
      <c r="M583" s="48"/>
      <c r="R583" s="154"/>
      <c r="S583" s="154"/>
    </row>
    <row r="584" spans="1:19" s="90" customFormat="1" ht="15">
      <c r="A584" s="91"/>
      <c r="F584" s="105"/>
      <c r="G584" s="106"/>
      <c r="H584" s="176"/>
      <c r="I584" s="107"/>
      <c r="J584" s="246"/>
      <c r="K584" s="247"/>
      <c r="M584" s="48"/>
      <c r="R584" s="154"/>
      <c r="S584" s="154"/>
    </row>
    <row r="585" spans="1:19" s="90" customFormat="1" ht="15">
      <c r="A585" s="91"/>
      <c r="F585" s="105"/>
      <c r="G585" s="106"/>
      <c r="H585" s="176"/>
      <c r="I585" s="107"/>
      <c r="J585" s="246"/>
      <c r="K585" s="247"/>
      <c r="M585" s="48"/>
      <c r="R585" s="154"/>
      <c r="S585" s="154"/>
    </row>
    <row r="586" spans="1:19" s="90" customFormat="1" ht="15">
      <c r="A586" s="91"/>
      <c r="F586" s="105"/>
      <c r="G586" s="106"/>
      <c r="H586" s="176"/>
      <c r="I586" s="107"/>
      <c r="J586" s="246"/>
      <c r="K586" s="247"/>
      <c r="M586" s="48"/>
      <c r="R586" s="154"/>
      <c r="S586" s="154"/>
    </row>
    <row r="587" spans="1:19" s="90" customFormat="1" ht="15">
      <c r="A587" s="91"/>
      <c r="F587" s="105"/>
      <c r="G587" s="106"/>
      <c r="H587" s="176"/>
      <c r="I587" s="107"/>
      <c r="J587" s="246"/>
      <c r="K587" s="247"/>
      <c r="M587" s="48"/>
      <c r="R587" s="154"/>
      <c r="S587" s="154"/>
    </row>
    <row r="588" spans="1:19" s="90" customFormat="1" ht="15">
      <c r="A588" s="91"/>
      <c r="F588" s="105"/>
      <c r="G588" s="106"/>
      <c r="H588" s="176"/>
      <c r="I588" s="107"/>
      <c r="J588" s="246"/>
      <c r="K588" s="247"/>
      <c r="M588" s="48"/>
      <c r="R588" s="154"/>
      <c r="S588" s="154"/>
    </row>
    <row r="589" spans="1:19" s="90" customFormat="1" ht="15">
      <c r="A589" s="91"/>
      <c r="F589" s="105"/>
      <c r="G589" s="106"/>
      <c r="H589" s="176"/>
      <c r="I589" s="107"/>
      <c r="J589" s="246"/>
      <c r="K589" s="247"/>
      <c r="M589" s="48"/>
      <c r="R589" s="154"/>
      <c r="S589" s="154"/>
    </row>
    <row r="590" spans="1:19" s="90" customFormat="1" ht="15">
      <c r="A590" s="91"/>
      <c r="F590" s="105"/>
      <c r="G590" s="106"/>
      <c r="H590" s="176"/>
      <c r="I590" s="107"/>
      <c r="J590" s="246"/>
      <c r="K590" s="247"/>
      <c r="M590" s="48"/>
      <c r="R590" s="154"/>
      <c r="S590" s="154"/>
    </row>
    <row r="591" spans="1:19" s="90" customFormat="1" ht="15">
      <c r="A591" s="91"/>
      <c r="F591" s="105"/>
      <c r="G591" s="106"/>
      <c r="H591" s="176"/>
      <c r="I591" s="107"/>
      <c r="J591" s="246"/>
      <c r="K591" s="247"/>
      <c r="M591" s="48"/>
      <c r="R591" s="154"/>
      <c r="S591" s="154"/>
    </row>
    <row r="592" spans="1:19" s="90" customFormat="1" ht="15">
      <c r="A592" s="91"/>
      <c r="F592" s="105"/>
      <c r="G592" s="106"/>
      <c r="H592" s="176"/>
      <c r="I592" s="107"/>
      <c r="J592" s="246"/>
      <c r="K592" s="247"/>
      <c r="M592" s="48"/>
      <c r="R592" s="154"/>
      <c r="S592" s="154"/>
    </row>
    <row r="593" spans="1:19" s="90" customFormat="1" ht="15">
      <c r="A593" s="91"/>
      <c r="F593" s="105"/>
      <c r="G593" s="106"/>
      <c r="H593" s="176"/>
      <c r="I593" s="107"/>
      <c r="J593" s="246"/>
      <c r="K593" s="247"/>
      <c r="M593" s="48"/>
      <c r="R593" s="154"/>
      <c r="S593" s="154"/>
    </row>
    <row r="594" spans="1:19" s="90" customFormat="1" ht="15">
      <c r="A594" s="91"/>
      <c r="F594" s="105"/>
      <c r="G594" s="106"/>
      <c r="H594" s="176"/>
      <c r="I594" s="107"/>
      <c r="J594" s="246"/>
      <c r="K594" s="247"/>
      <c r="M594" s="48"/>
      <c r="R594" s="154"/>
      <c r="S594" s="154"/>
    </row>
    <row r="595" spans="1:19" s="90" customFormat="1" ht="15">
      <c r="A595" s="91"/>
      <c r="F595" s="105"/>
      <c r="G595" s="106"/>
      <c r="H595" s="176"/>
      <c r="I595" s="107"/>
      <c r="J595" s="246"/>
      <c r="K595" s="247"/>
      <c r="M595" s="48"/>
      <c r="R595" s="154"/>
      <c r="S595" s="154"/>
    </row>
    <row r="596" spans="1:19" s="90" customFormat="1" ht="15">
      <c r="A596" s="91"/>
      <c r="F596" s="105"/>
      <c r="G596" s="106"/>
      <c r="H596" s="176"/>
      <c r="I596" s="107"/>
      <c r="J596" s="246"/>
      <c r="K596" s="247"/>
      <c r="M596" s="48"/>
      <c r="R596" s="154"/>
      <c r="S596" s="154"/>
    </row>
    <row r="597" spans="1:19" s="90" customFormat="1" ht="15">
      <c r="A597" s="91"/>
      <c r="F597" s="105"/>
      <c r="G597" s="106"/>
      <c r="H597" s="176"/>
      <c r="I597" s="107"/>
      <c r="J597" s="246"/>
      <c r="K597" s="247"/>
      <c r="M597" s="48"/>
      <c r="R597" s="154"/>
      <c r="S597" s="154"/>
    </row>
    <row r="598" spans="1:19" s="90" customFormat="1" ht="15">
      <c r="A598" s="91"/>
      <c r="F598" s="105"/>
      <c r="G598" s="106"/>
      <c r="H598" s="176"/>
      <c r="I598" s="107"/>
      <c r="J598" s="246"/>
      <c r="K598" s="247"/>
      <c r="M598" s="48"/>
      <c r="R598" s="154"/>
      <c r="S598" s="154"/>
    </row>
    <row r="599" spans="1:19" s="90" customFormat="1" ht="15">
      <c r="A599" s="91"/>
      <c r="F599" s="105"/>
      <c r="G599" s="106"/>
      <c r="H599" s="176"/>
      <c r="I599" s="107"/>
      <c r="J599" s="246"/>
      <c r="K599" s="247"/>
      <c r="M599" s="48"/>
      <c r="R599" s="154"/>
      <c r="S599" s="154"/>
    </row>
    <row r="600" spans="1:19" s="90" customFormat="1" ht="15">
      <c r="A600" s="91"/>
      <c r="F600" s="105"/>
      <c r="G600" s="106"/>
      <c r="H600" s="176"/>
      <c r="I600" s="107"/>
      <c r="J600" s="246"/>
      <c r="K600" s="247"/>
      <c r="M600" s="48"/>
      <c r="R600" s="154"/>
      <c r="S600" s="154"/>
    </row>
    <row r="601" spans="1:19" s="90" customFormat="1" ht="15">
      <c r="A601" s="91"/>
      <c r="F601" s="105"/>
      <c r="G601" s="106"/>
      <c r="H601" s="176"/>
      <c r="I601" s="107"/>
      <c r="J601" s="246"/>
      <c r="K601" s="247"/>
      <c r="M601" s="48"/>
      <c r="R601" s="154"/>
      <c r="S601" s="154"/>
    </row>
    <row r="602" spans="1:19" s="90" customFormat="1" ht="15">
      <c r="A602" s="91"/>
      <c r="F602" s="105"/>
      <c r="G602" s="106"/>
      <c r="H602" s="176"/>
      <c r="I602" s="107"/>
      <c r="J602" s="246"/>
      <c r="K602" s="247"/>
      <c r="M602" s="48"/>
      <c r="R602" s="154"/>
      <c r="S602" s="154"/>
    </row>
    <row r="603" spans="1:19" s="90" customFormat="1" ht="15">
      <c r="A603" s="91"/>
      <c r="F603" s="105"/>
      <c r="G603" s="106"/>
      <c r="H603" s="176"/>
      <c r="I603" s="107"/>
      <c r="J603" s="246"/>
      <c r="K603" s="247"/>
      <c r="M603" s="48"/>
      <c r="R603" s="154"/>
      <c r="S603" s="154"/>
    </row>
    <row r="604" spans="1:19" s="90" customFormat="1" ht="15">
      <c r="A604" s="91"/>
      <c r="F604" s="105"/>
      <c r="G604" s="106"/>
      <c r="H604" s="176"/>
      <c r="I604" s="107"/>
      <c r="J604" s="246"/>
      <c r="K604" s="247"/>
      <c r="M604" s="48"/>
      <c r="R604" s="154"/>
      <c r="S604" s="154"/>
    </row>
    <row r="605" spans="1:19" s="90" customFormat="1" ht="15">
      <c r="A605" s="91"/>
      <c r="F605" s="105"/>
      <c r="G605" s="106"/>
      <c r="H605" s="176"/>
      <c r="I605" s="107"/>
      <c r="J605" s="246"/>
      <c r="K605" s="247"/>
      <c r="M605" s="48"/>
      <c r="R605" s="154"/>
      <c r="S605" s="154"/>
    </row>
    <row r="606" spans="1:19" s="90" customFormat="1" ht="15">
      <c r="A606" s="91"/>
      <c r="F606" s="105"/>
      <c r="G606" s="106"/>
      <c r="H606" s="176"/>
      <c r="I606" s="107"/>
      <c r="J606" s="246"/>
      <c r="K606" s="247"/>
      <c r="M606" s="48"/>
      <c r="R606" s="154"/>
      <c r="S606" s="154"/>
    </row>
    <row r="607" spans="1:19" s="90" customFormat="1" ht="15">
      <c r="A607" s="91"/>
      <c r="F607" s="105"/>
      <c r="G607" s="106"/>
      <c r="H607" s="176"/>
      <c r="I607" s="107"/>
      <c r="J607" s="246"/>
      <c r="K607" s="247"/>
      <c r="M607" s="48"/>
      <c r="R607" s="154"/>
      <c r="S607" s="154"/>
    </row>
    <row r="608" spans="1:19" s="90" customFormat="1" ht="15">
      <c r="A608" s="91"/>
      <c r="F608" s="105"/>
      <c r="G608" s="106"/>
      <c r="H608" s="176"/>
      <c r="I608" s="107"/>
      <c r="J608" s="246"/>
      <c r="K608" s="247"/>
      <c r="M608" s="48"/>
      <c r="R608" s="154"/>
      <c r="S608" s="154"/>
    </row>
    <row r="609" spans="1:19" s="90" customFormat="1" ht="15">
      <c r="A609" s="91"/>
      <c r="F609" s="105"/>
      <c r="G609" s="106"/>
      <c r="H609" s="176"/>
      <c r="I609" s="107"/>
      <c r="J609" s="246"/>
      <c r="K609" s="247"/>
      <c r="M609" s="48"/>
      <c r="R609" s="154"/>
      <c r="S609" s="154"/>
    </row>
    <row r="610" spans="1:19" s="90" customFormat="1" ht="15">
      <c r="A610" s="91"/>
      <c r="F610" s="105"/>
      <c r="G610" s="106"/>
      <c r="H610" s="176"/>
      <c r="I610" s="107"/>
      <c r="J610" s="246"/>
      <c r="K610" s="247"/>
      <c r="M610" s="48"/>
      <c r="R610" s="154"/>
      <c r="S610" s="154"/>
    </row>
    <row r="611" spans="1:19" s="90" customFormat="1" ht="15">
      <c r="A611" s="91"/>
      <c r="F611" s="105"/>
      <c r="G611" s="106"/>
      <c r="H611" s="176"/>
      <c r="I611" s="107"/>
      <c r="J611" s="246"/>
      <c r="K611" s="247"/>
      <c r="M611" s="48"/>
      <c r="R611" s="154"/>
      <c r="S611" s="154"/>
    </row>
    <row r="612" spans="1:19" s="90" customFormat="1" ht="15">
      <c r="A612" s="91"/>
      <c r="F612" s="105"/>
      <c r="G612" s="106"/>
      <c r="H612" s="176"/>
      <c r="I612" s="107"/>
      <c r="J612" s="246"/>
      <c r="K612" s="247"/>
      <c r="M612" s="48"/>
      <c r="R612" s="154"/>
      <c r="S612" s="154"/>
    </row>
    <row r="613" spans="1:19" s="90" customFormat="1" ht="15">
      <c r="A613" s="91"/>
      <c r="F613" s="105"/>
      <c r="G613" s="106"/>
      <c r="H613" s="176"/>
      <c r="I613" s="107"/>
      <c r="J613" s="246"/>
      <c r="K613" s="247"/>
      <c r="M613" s="48"/>
      <c r="R613" s="154"/>
      <c r="S613" s="154"/>
    </row>
    <row r="614" spans="1:19" s="90" customFormat="1" ht="15">
      <c r="A614" s="91"/>
      <c r="F614" s="105"/>
      <c r="G614" s="106"/>
      <c r="H614" s="176"/>
      <c r="I614" s="107"/>
      <c r="J614" s="246"/>
      <c r="K614" s="247"/>
      <c r="M614" s="48"/>
      <c r="R614" s="154"/>
      <c r="S614" s="154"/>
    </row>
    <row r="615" spans="1:19" s="90" customFormat="1" ht="15">
      <c r="A615" s="91"/>
      <c r="F615" s="105"/>
      <c r="G615" s="106"/>
      <c r="H615" s="176"/>
      <c r="I615" s="107"/>
      <c r="J615" s="246"/>
      <c r="K615" s="247"/>
      <c r="M615" s="48"/>
      <c r="R615" s="154"/>
      <c r="S615" s="154"/>
    </row>
    <row r="616" spans="1:19" s="90" customFormat="1" ht="15">
      <c r="A616" s="91"/>
      <c r="F616" s="105"/>
      <c r="G616" s="106"/>
      <c r="H616" s="176"/>
      <c r="I616" s="107"/>
      <c r="J616" s="246"/>
      <c r="K616" s="247"/>
      <c r="M616" s="48"/>
      <c r="R616" s="154"/>
      <c r="S616" s="154"/>
    </row>
    <row r="617" spans="1:19" s="90" customFormat="1" ht="15">
      <c r="A617" s="91"/>
      <c r="F617" s="105"/>
      <c r="G617" s="106"/>
      <c r="H617" s="176"/>
      <c r="I617" s="107"/>
      <c r="J617" s="246"/>
      <c r="K617" s="247"/>
      <c r="M617" s="48"/>
      <c r="R617" s="154"/>
      <c r="S617" s="154"/>
    </row>
    <row r="618" spans="1:19" s="90" customFormat="1" ht="15">
      <c r="A618" s="91"/>
      <c r="F618" s="105"/>
      <c r="G618" s="106"/>
      <c r="H618" s="176"/>
      <c r="I618" s="107"/>
      <c r="J618" s="246"/>
      <c r="K618" s="247"/>
      <c r="M618" s="48"/>
      <c r="R618" s="154"/>
      <c r="S618" s="154"/>
    </row>
    <row r="619" spans="1:19" s="90" customFormat="1" ht="15">
      <c r="A619" s="91"/>
      <c r="F619" s="105"/>
      <c r="G619" s="106"/>
      <c r="H619" s="176"/>
      <c r="I619" s="107"/>
      <c r="J619" s="246"/>
      <c r="K619" s="247"/>
      <c r="M619" s="48"/>
      <c r="R619" s="154"/>
      <c r="S619" s="154"/>
    </row>
    <row r="620" spans="1:19" s="90" customFormat="1" ht="15">
      <c r="A620" s="91"/>
      <c r="F620" s="105"/>
      <c r="G620" s="106"/>
      <c r="H620" s="176"/>
      <c r="I620" s="107"/>
      <c r="J620" s="246"/>
      <c r="K620" s="247"/>
      <c r="M620" s="48"/>
      <c r="R620" s="154"/>
      <c r="S620" s="154"/>
    </row>
    <row r="621" spans="1:19" s="90" customFormat="1" ht="15">
      <c r="A621" s="91"/>
      <c r="F621" s="105"/>
      <c r="G621" s="106"/>
      <c r="H621" s="176"/>
      <c r="I621" s="107"/>
      <c r="J621" s="246"/>
      <c r="K621" s="247"/>
      <c r="M621" s="48"/>
      <c r="R621" s="154"/>
      <c r="S621" s="154"/>
    </row>
    <row r="622" spans="1:19" s="90" customFormat="1" ht="15">
      <c r="A622" s="91"/>
      <c r="F622" s="105"/>
      <c r="G622" s="106"/>
      <c r="H622" s="176"/>
      <c r="I622" s="107"/>
      <c r="J622" s="246"/>
      <c r="K622" s="247"/>
      <c r="M622" s="48"/>
      <c r="R622" s="154"/>
      <c r="S622" s="154"/>
    </row>
    <row r="623" spans="1:19" s="90" customFormat="1" ht="15">
      <c r="A623" s="91"/>
      <c r="F623" s="105"/>
      <c r="G623" s="106"/>
      <c r="H623" s="176"/>
      <c r="I623" s="107"/>
      <c r="J623" s="246"/>
      <c r="K623" s="247"/>
      <c r="M623" s="48"/>
      <c r="R623" s="154"/>
      <c r="S623" s="154"/>
    </row>
    <row r="624" spans="1:19" s="90" customFormat="1" ht="15">
      <c r="A624" s="91"/>
      <c r="F624" s="105"/>
      <c r="G624" s="106"/>
      <c r="H624" s="176"/>
      <c r="I624" s="107"/>
      <c r="J624" s="246"/>
      <c r="K624" s="247"/>
      <c r="M624" s="48"/>
      <c r="R624" s="154"/>
      <c r="S624" s="154"/>
    </row>
    <row r="625" spans="1:19" s="90" customFormat="1" ht="15">
      <c r="A625" s="91"/>
      <c r="F625" s="105"/>
      <c r="G625" s="106"/>
      <c r="H625" s="176"/>
      <c r="I625" s="107"/>
      <c r="J625" s="246"/>
      <c r="K625" s="247"/>
      <c r="M625" s="48"/>
      <c r="R625" s="154"/>
      <c r="S625" s="154"/>
    </row>
    <row r="626" spans="1:19" s="90" customFormat="1" ht="15">
      <c r="A626" s="91"/>
      <c r="F626" s="105"/>
      <c r="G626" s="106"/>
      <c r="H626" s="176"/>
      <c r="I626" s="107"/>
      <c r="J626" s="246"/>
      <c r="K626" s="247"/>
      <c r="M626" s="48"/>
      <c r="R626" s="154"/>
      <c r="S626" s="154"/>
    </row>
    <row r="627" spans="1:19" s="90" customFormat="1" ht="15">
      <c r="A627" s="91"/>
      <c r="F627" s="105"/>
      <c r="G627" s="106"/>
      <c r="H627" s="176"/>
      <c r="I627" s="107"/>
      <c r="J627" s="246"/>
      <c r="K627" s="247"/>
      <c r="M627" s="48"/>
      <c r="R627" s="154"/>
      <c r="S627" s="154"/>
    </row>
    <row r="628" spans="1:19" s="90" customFormat="1" ht="15">
      <c r="A628" s="91"/>
      <c r="F628" s="105"/>
      <c r="G628" s="106"/>
      <c r="H628" s="176"/>
      <c r="I628" s="107"/>
      <c r="J628" s="246"/>
      <c r="K628" s="247"/>
      <c r="M628" s="48"/>
      <c r="R628" s="154"/>
      <c r="S628" s="154"/>
    </row>
    <row r="629" spans="1:19" s="90" customFormat="1" ht="15">
      <c r="A629" s="91"/>
      <c r="F629" s="105"/>
      <c r="G629" s="106"/>
      <c r="H629" s="176"/>
      <c r="I629" s="107"/>
      <c r="J629" s="246"/>
      <c r="K629" s="247"/>
      <c r="M629" s="48"/>
      <c r="R629" s="154"/>
      <c r="S629" s="154"/>
    </row>
    <row r="630" spans="1:19" s="90" customFormat="1" ht="15">
      <c r="A630" s="91"/>
      <c r="F630" s="105"/>
      <c r="G630" s="106"/>
      <c r="H630" s="176"/>
      <c r="I630" s="107"/>
      <c r="J630" s="246"/>
      <c r="K630" s="247"/>
      <c r="M630" s="48"/>
      <c r="R630" s="154"/>
      <c r="S630" s="154"/>
    </row>
    <row r="631" spans="1:19" s="90" customFormat="1" ht="15">
      <c r="A631" s="91"/>
      <c r="F631" s="105"/>
      <c r="G631" s="106"/>
      <c r="H631" s="176"/>
      <c r="I631" s="107"/>
      <c r="J631" s="246"/>
      <c r="K631" s="247"/>
      <c r="M631" s="48"/>
      <c r="R631" s="154"/>
      <c r="S631" s="154"/>
    </row>
    <row r="632" spans="1:19" s="90" customFormat="1" ht="15">
      <c r="A632" s="91"/>
      <c r="F632" s="105"/>
      <c r="G632" s="106"/>
      <c r="H632" s="176"/>
      <c r="I632" s="107"/>
      <c r="J632" s="246"/>
      <c r="K632" s="247"/>
      <c r="M632" s="48"/>
      <c r="R632" s="154"/>
      <c r="S632" s="154"/>
    </row>
    <row r="633" spans="1:19" s="90" customFormat="1" ht="15">
      <c r="A633" s="91"/>
      <c r="F633" s="105"/>
      <c r="G633" s="106"/>
      <c r="H633" s="176"/>
      <c r="I633" s="107"/>
      <c r="J633" s="246"/>
      <c r="K633" s="247"/>
      <c r="M633" s="48"/>
      <c r="R633" s="154"/>
      <c r="S633" s="154"/>
    </row>
    <row r="634" spans="1:19" s="90" customFormat="1" ht="15">
      <c r="A634" s="91"/>
      <c r="F634" s="105"/>
      <c r="G634" s="106"/>
      <c r="H634" s="176"/>
      <c r="I634" s="107"/>
      <c r="J634" s="246"/>
      <c r="K634" s="247"/>
      <c r="M634" s="48"/>
      <c r="R634" s="154"/>
      <c r="S634" s="154"/>
    </row>
    <row r="635" spans="1:19" s="90" customFormat="1" ht="15">
      <c r="A635" s="91"/>
      <c r="F635" s="105"/>
      <c r="G635" s="106"/>
      <c r="H635" s="176"/>
      <c r="I635" s="107"/>
      <c r="J635" s="246"/>
      <c r="K635" s="247"/>
      <c r="M635" s="48"/>
      <c r="R635" s="154"/>
      <c r="S635" s="154"/>
    </row>
    <row r="636" spans="1:19" s="90" customFormat="1" ht="15">
      <c r="A636" s="91"/>
      <c r="F636" s="105"/>
      <c r="G636" s="106"/>
      <c r="H636" s="176"/>
      <c r="I636" s="107"/>
      <c r="J636" s="246"/>
      <c r="K636" s="247"/>
      <c r="M636" s="48"/>
      <c r="R636" s="154"/>
      <c r="S636" s="154"/>
    </row>
    <row r="637" spans="1:19" s="90" customFormat="1" ht="15">
      <c r="A637" s="91"/>
      <c r="F637" s="105"/>
      <c r="G637" s="106"/>
      <c r="H637" s="176"/>
      <c r="I637" s="107"/>
      <c r="J637" s="246"/>
      <c r="K637" s="247"/>
      <c r="M637" s="48"/>
      <c r="R637" s="154"/>
      <c r="S637" s="154"/>
    </row>
    <row r="638" spans="1:19" s="90" customFormat="1" ht="15">
      <c r="A638" s="91"/>
      <c r="F638" s="105"/>
      <c r="G638" s="106"/>
      <c r="H638" s="176"/>
      <c r="I638" s="107"/>
      <c r="J638" s="246"/>
      <c r="K638" s="247"/>
      <c r="M638" s="48"/>
      <c r="R638" s="154"/>
      <c r="S638" s="154"/>
    </row>
    <row r="639" spans="1:19" s="90" customFormat="1" ht="15">
      <c r="A639" s="91"/>
      <c r="F639" s="105"/>
      <c r="G639" s="106"/>
      <c r="H639" s="176"/>
      <c r="I639" s="107"/>
      <c r="J639" s="246"/>
      <c r="K639" s="247"/>
      <c r="M639" s="48"/>
      <c r="R639" s="154"/>
      <c r="S639" s="154"/>
    </row>
    <row r="640" spans="1:19" s="90" customFormat="1" ht="15">
      <c r="A640" s="91"/>
      <c r="F640" s="105"/>
      <c r="G640" s="106"/>
      <c r="H640" s="176"/>
      <c r="I640" s="107"/>
      <c r="J640" s="246"/>
      <c r="K640" s="247"/>
      <c r="M640" s="48"/>
      <c r="R640" s="154"/>
      <c r="S640" s="154"/>
    </row>
    <row r="641" spans="1:19" s="90" customFormat="1" ht="15">
      <c r="A641" s="91"/>
      <c r="F641" s="105"/>
      <c r="G641" s="106"/>
      <c r="H641" s="176"/>
      <c r="I641" s="107"/>
      <c r="J641" s="246"/>
      <c r="K641" s="247"/>
      <c r="M641" s="48"/>
      <c r="R641" s="154"/>
      <c r="S641" s="154"/>
    </row>
    <row r="642" spans="1:19" s="90" customFormat="1" ht="15">
      <c r="A642" s="91"/>
      <c r="F642" s="105"/>
      <c r="G642" s="106"/>
      <c r="H642" s="176"/>
      <c r="I642" s="107"/>
      <c r="J642" s="246"/>
      <c r="K642" s="247"/>
      <c r="M642" s="48"/>
      <c r="R642" s="154"/>
      <c r="S642" s="154"/>
    </row>
    <row r="643" spans="1:19" s="90" customFormat="1" ht="15">
      <c r="A643" s="91"/>
      <c r="F643" s="105"/>
      <c r="G643" s="106"/>
      <c r="H643" s="176"/>
      <c r="I643" s="107"/>
      <c r="J643" s="246"/>
      <c r="K643" s="247"/>
      <c r="M643" s="48"/>
      <c r="R643" s="154"/>
      <c r="S643" s="154"/>
    </row>
    <row r="644" spans="1:19" s="90" customFormat="1" ht="15">
      <c r="A644" s="91"/>
      <c r="F644" s="105"/>
      <c r="G644" s="106"/>
      <c r="H644" s="176"/>
      <c r="I644" s="107"/>
      <c r="J644" s="246"/>
      <c r="K644" s="247"/>
      <c r="M644" s="48"/>
      <c r="R644" s="154"/>
      <c r="S644" s="154"/>
    </row>
    <row r="645" spans="1:19" s="90" customFormat="1" ht="15">
      <c r="A645" s="91"/>
      <c r="F645" s="105"/>
      <c r="G645" s="106"/>
      <c r="H645" s="176"/>
      <c r="I645" s="107"/>
      <c r="J645" s="246"/>
      <c r="K645" s="247"/>
      <c r="M645" s="48"/>
      <c r="R645" s="154"/>
      <c r="S645" s="154"/>
    </row>
    <row r="646" spans="1:19" s="90" customFormat="1" ht="15">
      <c r="A646" s="91"/>
      <c r="F646" s="105"/>
      <c r="G646" s="106"/>
      <c r="H646" s="176"/>
      <c r="I646" s="107"/>
      <c r="J646" s="246"/>
      <c r="K646" s="247"/>
      <c r="M646" s="48"/>
      <c r="R646" s="154"/>
      <c r="S646" s="154"/>
    </row>
    <row r="647" spans="1:19" s="90" customFormat="1" ht="15">
      <c r="A647" s="91"/>
      <c r="F647" s="105"/>
      <c r="G647" s="106"/>
      <c r="H647" s="176"/>
      <c r="I647" s="107"/>
      <c r="J647" s="246"/>
      <c r="K647" s="247"/>
      <c r="M647" s="48"/>
      <c r="R647" s="154"/>
      <c r="S647" s="154"/>
    </row>
    <row r="648" spans="1:19" s="90" customFormat="1" ht="15">
      <c r="A648" s="91"/>
      <c r="F648" s="105"/>
      <c r="G648" s="106"/>
      <c r="H648" s="176"/>
      <c r="I648" s="107"/>
      <c r="J648" s="246"/>
      <c r="K648" s="247"/>
      <c r="M648" s="48"/>
      <c r="R648" s="154"/>
      <c r="S648" s="154"/>
    </row>
    <row r="649" spans="1:19" s="90" customFormat="1" ht="15">
      <c r="A649" s="91"/>
      <c r="F649" s="105"/>
      <c r="G649" s="106"/>
      <c r="H649" s="176"/>
      <c r="I649" s="107"/>
      <c r="J649" s="246"/>
      <c r="K649" s="247"/>
      <c r="M649" s="48"/>
      <c r="R649" s="154"/>
      <c r="S649" s="154"/>
    </row>
    <row r="650" spans="1:19" s="90" customFormat="1" ht="15">
      <c r="A650" s="91"/>
      <c r="F650" s="105"/>
      <c r="G650" s="106"/>
      <c r="H650" s="176"/>
      <c r="I650" s="107"/>
      <c r="J650" s="246"/>
      <c r="K650" s="247"/>
      <c r="M650" s="48"/>
      <c r="R650" s="154"/>
      <c r="S650" s="154"/>
    </row>
    <row r="651" spans="1:19" s="90" customFormat="1" ht="15">
      <c r="A651" s="91"/>
      <c r="F651" s="105"/>
      <c r="G651" s="106"/>
      <c r="H651" s="176"/>
      <c r="I651" s="107"/>
      <c r="J651" s="246"/>
      <c r="K651" s="247"/>
      <c r="M651" s="48"/>
      <c r="R651" s="154"/>
      <c r="S651" s="154"/>
    </row>
    <row r="652" spans="1:19" s="90" customFormat="1" ht="15">
      <c r="A652" s="91"/>
      <c r="F652" s="105"/>
      <c r="G652" s="106"/>
      <c r="H652" s="176"/>
      <c r="I652" s="107"/>
      <c r="J652" s="246"/>
      <c r="K652" s="247"/>
      <c r="M652" s="48"/>
      <c r="R652" s="154"/>
      <c r="S652" s="154"/>
    </row>
    <row r="653" spans="1:19" s="90" customFormat="1" ht="15">
      <c r="A653" s="91"/>
      <c r="F653" s="105"/>
      <c r="G653" s="106"/>
      <c r="H653" s="176"/>
      <c r="I653" s="107"/>
      <c r="J653" s="246"/>
      <c r="K653" s="247"/>
      <c r="M653" s="48"/>
      <c r="R653" s="154"/>
      <c r="S653" s="154"/>
    </row>
    <row r="654" spans="1:19" s="90" customFormat="1" ht="15">
      <c r="A654" s="91"/>
      <c r="F654" s="105"/>
      <c r="G654" s="106"/>
      <c r="H654" s="176"/>
      <c r="I654" s="107"/>
      <c r="J654" s="246"/>
      <c r="K654" s="247"/>
      <c r="M654" s="48"/>
      <c r="R654" s="154"/>
      <c r="S654" s="154"/>
    </row>
    <row r="655" spans="1:19" s="90" customFormat="1" ht="15">
      <c r="A655" s="91"/>
      <c r="F655" s="105"/>
      <c r="G655" s="106"/>
      <c r="H655" s="176"/>
      <c r="I655" s="107"/>
      <c r="J655" s="246"/>
      <c r="K655" s="247"/>
      <c r="M655" s="48"/>
      <c r="R655" s="154"/>
      <c r="S655" s="154"/>
    </row>
    <row r="656" spans="1:19" s="90" customFormat="1" ht="15">
      <c r="A656" s="91"/>
      <c r="F656" s="105"/>
      <c r="G656" s="106"/>
      <c r="H656" s="176"/>
      <c r="I656" s="107"/>
      <c r="J656" s="246"/>
      <c r="K656" s="247"/>
      <c r="M656" s="48"/>
      <c r="R656" s="154"/>
      <c r="S656" s="154"/>
    </row>
    <row r="657" spans="1:19" s="90" customFormat="1" ht="15">
      <c r="A657" s="91"/>
      <c r="F657" s="105"/>
      <c r="G657" s="106"/>
      <c r="H657" s="176"/>
      <c r="I657" s="107"/>
      <c r="J657" s="246"/>
      <c r="K657" s="247"/>
      <c r="M657" s="48"/>
      <c r="R657" s="154"/>
      <c r="S657" s="154"/>
    </row>
    <row r="658" spans="1:19" s="90" customFormat="1" ht="15">
      <c r="A658" s="91"/>
      <c r="F658" s="105"/>
      <c r="G658" s="106"/>
      <c r="H658" s="176"/>
      <c r="I658" s="107"/>
      <c r="J658" s="246"/>
      <c r="K658" s="247"/>
      <c r="M658" s="48"/>
      <c r="R658" s="154"/>
      <c r="S658" s="154"/>
    </row>
    <row r="659" spans="1:19" s="90" customFormat="1" ht="15">
      <c r="A659" s="91"/>
      <c r="F659" s="105"/>
      <c r="G659" s="106"/>
      <c r="H659" s="176"/>
      <c r="I659" s="107"/>
      <c r="J659" s="246"/>
      <c r="K659" s="247"/>
      <c r="M659" s="48"/>
      <c r="R659" s="154"/>
      <c r="S659" s="154"/>
    </row>
    <row r="660" spans="1:19" s="90" customFormat="1" ht="15">
      <c r="A660" s="91"/>
      <c r="F660" s="105"/>
      <c r="G660" s="106"/>
      <c r="H660" s="176"/>
      <c r="I660" s="107"/>
      <c r="J660" s="246"/>
      <c r="K660" s="247"/>
      <c r="M660" s="48"/>
      <c r="R660" s="154"/>
      <c r="S660" s="154"/>
    </row>
    <row r="661" spans="1:19" s="90" customFormat="1" ht="15">
      <c r="A661" s="91"/>
      <c r="F661" s="105"/>
      <c r="G661" s="106"/>
      <c r="H661" s="176"/>
      <c r="I661" s="107"/>
      <c r="J661" s="246"/>
      <c r="K661" s="247"/>
      <c r="M661" s="48"/>
      <c r="R661" s="154"/>
      <c r="S661" s="154"/>
    </row>
    <row r="662" spans="1:19" s="90" customFormat="1" ht="15">
      <c r="A662" s="91"/>
      <c r="F662" s="105"/>
      <c r="G662" s="106"/>
      <c r="H662" s="176"/>
      <c r="I662" s="107"/>
      <c r="J662" s="246"/>
      <c r="K662" s="247"/>
      <c r="M662" s="48"/>
      <c r="R662" s="154"/>
      <c r="S662" s="154"/>
    </row>
    <row r="663" spans="1:19" s="90" customFormat="1" ht="15">
      <c r="A663" s="91"/>
      <c r="F663" s="105"/>
      <c r="G663" s="106"/>
      <c r="H663" s="176"/>
      <c r="I663" s="107"/>
      <c r="J663" s="246"/>
      <c r="K663" s="247"/>
      <c r="M663" s="48"/>
      <c r="R663" s="154"/>
      <c r="S663" s="154"/>
    </row>
    <row r="664" spans="1:19" s="90" customFormat="1" ht="15">
      <c r="A664" s="91"/>
      <c r="F664" s="105"/>
      <c r="G664" s="106"/>
      <c r="H664" s="176"/>
      <c r="I664" s="107"/>
      <c r="J664" s="246"/>
      <c r="K664" s="247"/>
      <c r="M664" s="48"/>
      <c r="R664" s="154"/>
      <c r="S664" s="154"/>
    </row>
    <row r="665" spans="1:19" s="90" customFormat="1" ht="15">
      <c r="A665" s="91"/>
      <c r="F665" s="105"/>
      <c r="G665" s="106"/>
      <c r="H665" s="176"/>
      <c r="I665" s="107"/>
      <c r="J665" s="246"/>
      <c r="K665" s="247"/>
      <c r="M665" s="48"/>
      <c r="R665" s="154"/>
      <c r="S665" s="154"/>
    </row>
    <row r="666" spans="1:19" s="90" customFormat="1" ht="15">
      <c r="A666" s="91"/>
      <c r="F666" s="105"/>
      <c r="G666" s="106"/>
      <c r="H666" s="176"/>
      <c r="I666" s="107"/>
      <c r="J666" s="246"/>
      <c r="K666" s="247"/>
      <c r="M666" s="48"/>
      <c r="R666" s="154"/>
      <c r="S666" s="154"/>
    </row>
    <row r="667" spans="1:19" s="90" customFormat="1" ht="15">
      <c r="A667" s="91"/>
      <c r="F667" s="105"/>
      <c r="G667" s="106"/>
      <c r="H667" s="176"/>
      <c r="I667" s="107"/>
      <c r="J667" s="246"/>
      <c r="K667" s="247"/>
      <c r="M667" s="48"/>
      <c r="R667" s="154"/>
      <c r="S667" s="154"/>
    </row>
    <row r="668" spans="1:19" s="90" customFormat="1" ht="15">
      <c r="A668" s="91"/>
      <c r="F668" s="105"/>
      <c r="G668" s="106"/>
      <c r="H668" s="176"/>
      <c r="I668" s="107"/>
      <c r="J668" s="246"/>
      <c r="K668" s="247"/>
      <c r="M668" s="48"/>
      <c r="R668" s="154"/>
      <c r="S668" s="154"/>
    </row>
    <row r="669" spans="1:19" s="90" customFormat="1" ht="15">
      <c r="A669" s="91"/>
      <c r="F669" s="105"/>
      <c r="G669" s="106"/>
      <c r="H669" s="176"/>
      <c r="I669" s="107"/>
      <c r="J669" s="246"/>
      <c r="K669" s="247"/>
      <c r="M669" s="48"/>
      <c r="R669" s="154"/>
      <c r="S669" s="154"/>
    </row>
    <row r="670" spans="1:19" s="90" customFormat="1" ht="15">
      <c r="A670" s="91"/>
      <c r="F670" s="105"/>
      <c r="G670" s="106"/>
      <c r="H670" s="176"/>
      <c r="I670" s="107"/>
      <c r="J670" s="246"/>
      <c r="K670" s="247"/>
      <c r="M670" s="48"/>
      <c r="R670" s="154"/>
      <c r="S670" s="154"/>
    </row>
    <row r="671" spans="1:19" s="90" customFormat="1" ht="15">
      <c r="A671" s="91"/>
      <c r="F671" s="105"/>
      <c r="G671" s="106"/>
      <c r="H671" s="176"/>
      <c r="I671" s="107"/>
      <c r="J671" s="246"/>
      <c r="K671" s="247"/>
      <c r="M671" s="48"/>
      <c r="R671" s="154"/>
      <c r="S671" s="154"/>
    </row>
    <row r="672" spans="1:19" s="90" customFormat="1" ht="15">
      <c r="A672" s="91"/>
      <c r="F672" s="105"/>
      <c r="G672" s="106"/>
      <c r="H672" s="176"/>
      <c r="I672" s="107"/>
      <c r="J672" s="246"/>
      <c r="K672" s="247"/>
      <c r="M672" s="48"/>
      <c r="R672" s="154"/>
      <c r="S672" s="154"/>
    </row>
    <row r="673" spans="1:19" s="90" customFormat="1" ht="15">
      <c r="A673" s="91"/>
      <c r="F673" s="105"/>
      <c r="G673" s="106"/>
      <c r="H673" s="176"/>
      <c r="I673" s="107"/>
      <c r="J673" s="246"/>
      <c r="K673" s="247"/>
      <c r="M673" s="48"/>
      <c r="R673" s="154"/>
      <c r="S673" s="154"/>
    </row>
    <row r="674" spans="1:19" s="90" customFormat="1" ht="15">
      <c r="A674" s="91"/>
      <c r="F674" s="105"/>
      <c r="G674" s="106"/>
      <c r="H674" s="176"/>
      <c r="I674" s="107"/>
      <c r="J674" s="246"/>
      <c r="K674" s="247"/>
      <c r="M674" s="48"/>
      <c r="R674" s="154"/>
      <c r="S674" s="154"/>
    </row>
    <row r="675" spans="1:19" s="90" customFormat="1" ht="15">
      <c r="A675" s="91"/>
      <c r="F675" s="105"/>
      <c r="G675" s="106"/>
      <c r="H675" s="176"/>
      <c r="I675" s="107"/>
      <c r="J675" s="246"/>
      <c r="K675" s="247"/>
      <c r="M675" s="48"/>
      <c r="R675" s="154"/>
      <c r="S675" s="154"/>
    </row>
    <row r="676" spans="1:19" s="90" customFormat="1" ht="15">
      <c r="A676" s="91"/>
      <c r="F676" s="105"/>
      <c r="G676" s="106"/>
      <c r="H676" s="176"/>
      <c r="I676" s="107"/>
      <c r="J676" s="246"/>
      <c r="K676" s="247"/>
      <c r="M676" s="48"/>
      <c r="R676" s="154"/>
      <c r="S676" s="154"/>
    </row>
    <row r="677" spans="1:19" s="90" customFormat="1" ht="15">
      <c r="A677" s="91"/>
      <c r="F677" s="105"/>
      <c r="G677" s="106"/>
      <c r="H677" s="176"/>
      <c r="I677" s="107"/>
      <c r="J677" s="246"/>
      <c r="K677" s="247"/>
      <c r="M677" s="48"/>
      <c r="R677" s="154"/>
      <c r="S677" s="154"/>
    </row>
    <row r="678" spans="1:19" s="90" customFormat="1" ht="15">
      <c r="A678" s="91"/>
      <c r="F678" s="105"/>
      <c r="G678" s="106"/>
      <c r="H678" s="176"/>
      <c r="I678" s="107"/>
      <c r="J678" s="246"/>
      <c r="K678" s="247"/>
      <c r="M678" s="48"/>
      <c r="R678" s="154"/>
      <c r="S678" s="154"/>
    </row>
    <row r="679" spans="1:19" s="90" customFormat="1" ht="15">
      <c r="A679" s="91"/>
      <c r="F679" s="105"/>
      <c r="G679" s="106"/>
      <c r="H679" s="176"/>
      <c r="I679" s="107"/>
      <c r="J679" s="246"/>
      <c r="K679" s="247"/>
      <c r="M679" s="48"/>
      <c r="R679" s="154"/>
      <c r="S679" s="154"/>
    </row>
    <row r="680" spans="1:19" s="90" customFormat="1" ht="15">
      <c r="A680" s="91"/>
      <c r="F680" s="105"/>
      <c r="G680" s="106"/>
      <c r="H680" s="176"/>
      <c r="I680" s="107"/>
      <c r="J680" s="246"/>
      <c r="K680" s="247"/>
      <c r="M680" s="48"/>
      <c r="R680" s="154"/>
      <c r="S680" s="154"/>
    </row>
    <row r="681" spans="1:19" s="90" customFormat="1" ht="15">
      <c r="A681" s="91"/>
      <c r="F681" s="105"/>
      <c r="G681" s="106"/>
      <c r="H681" s="176"/>
      <c r="I681" s="107"/>
      <c r="J681" s="246"/>
      <c r="K681" s="247"/>
      <c r="M681" s="48"/>
      <c r="R681" s="154"/>
      <c r="S681" s="154"/>
    </row>
    <row r="682" spans="1:19" s="90" customFormat="1" ht="15">
      <c r="A682" s="91"/>
      <c r="F682" s="105"/>
      <c r="G682" s="106"/>
      <c r="H682" s="176"/>
      <c r="I682" s="107"/>
      <c r="J682" s="246"/>
      <c r="K682" s="247"/>
      <c r="M682" s="48"/>
      <c r="R682" s="154"/>
      <c r="S682" s="154"/>
    </row>
    <row r="683" spans="1:19" s="90" customFormat="1" ht="15">
      <c r="A683" s="91"/>
      <c r="F683" s="105"/>
      <c r="G683" s="106"/>
      <c r="H683" s="176"/>
      <c r="I683" s="107"/>
      <c r="J683" s="246"/>
      <c r="K683" s="247"/>
      <c r="M683" s="48"/>
      <c r="R683" s="154"/>
      <c r="S683" s="154"/>
    </row>
    <row r="684" spans="1:19" s="90" customFormat="1" ht="15">
      <c r="A684" s="91"/>
      <c r="F684" s="105"/>
      <c r="G684" s="106"/>
      <c r="H684" s="176"/>
      <c r="I684" s="107"/>
      <c r="J684" s="246"/>
      <c r="K684" s="247"/>
      <c r="M684" s="48"/>
      <c r="R684" s="154"/>
      <c r="S684" s="154"/>
    </row>
    <row r="685" spans="1:19" s="90" customFormat="1" ht="15">
      <c r="A685" s="91"/>
      <c r="F685" s="105"/>
      <c r="G685" s="106"/>
      <c r="H685" s="176"/>
      <c r="I685" s="107"/>
      <c r="J685" s="246"/>
      <c r="K685" s="247"/>
      <c r="M685" s="48"/>
      <c r="R685" s="154"/>
      <c r="S685" s="154"/>
    </row>
    <row r="686" spans="1:19" s="90" customFormat="1" ht="15">
      <c r="A686" s="91"/>
      <c r="F686" s="105"/>
      <c r="G686" s="106"/>
      <c r="H686" s="176"/>
      <c r="I686" s="107"/>
      <c r="J686" s="246"/>
      <c r="K686" s="247"/>
      <c r="M686" s="48"/>
      <c r="R686" s="154"/>
      <c r="S686" s="154"/>
    </row>
    <row r="687" spans="1:19" s="90" customFormat="1" ht="15">
      <c r="A687" s="91"/>
      <c r="F687" s="105"/>
      <c r="G687" s="106"/>
      <c r="H687" s="176"/>
      <c r="I687" s="107"/>
      <c r="J687" s="246"/>
      <c r="K687" s="247"/>
      <c r="M687" s="48"/>
      <c r="R687" s="154"/>
      <c r="S687" s="154"/>
    </row>
    <row r="688" spans="1:19" s="90" customFormat="1" ht="15">
      <c r="A688" s="91"/>
      <c r="F688" s="105"/>
      <c r="G688" s="106"/>
      <c r="H688" s="176"/>
      <c r="I688" s="107"/>
      <c r="J688" s="246"/>
      <c r="K688" s="247"/>
      <c r="M688" s="48"/>
      <c r="R688" s="154"/>
      <c r="S688" s="154"/>
    </row>
    <row r="689" spans="1:19" s="90" customFormat="1" ht="15">
      <c r="A689" s="91"/>
      <c r="F689" s="105"/>
      <c r="G689" s="106"/>
      <c r="H689" s="176"/>
      <c r="I689" s="107"/>
      <c r="J689" s="246"/>
      <c r="K689" s="247"/>
      <c r="M689" s="48"/>
      <c r="R689" s="154"/>
      <c r="S689" s="154"/>
    </row>
    <row r="690" spans="1:19" s="90" customFormat="1" ht="15">
      <c r="A690" s="91"/>
      <c r="F690" s="105"/>
      <c r="G690" s="106"/>
      <c r="H690" s="176"/>
      <c r="I690" s="107"/>
      <c r="J690" s="246"/>
      <c r="K690" s="247"/>
      <c r="M690" s="48"/>
      <c r="R690" s="154"/>
      <c r="S690" s="154"/>
    </row>
    <row r="691" spans="1:19" s="90" customFormat="1" ht="15">
      <c r="A691" s="91"/>
      <c r="F691" s="105"/>
      <c r="G691" s="106"/>
      <c r="H691" s="176"/>
      <c r="I691" s="107"/>
      <c r="J691" s="246"/>
      <c r="K691" s="247"/>
      <c r="M691" s="48"/>
      <c r="R691" s="154"/>
      <c r="S691" s="154"/>
    </row>
    <row r="692" spans="1:19" s="90" customFormat="1" ht="15">
      <c r="A692" s="91"/>
      <c r="F692" s="105"/>
      <c r="G692" s="106"/>
      <c r="H692" s="176"/>
      <c r="I692" s="107"/>
      <c r="J692" s="246"/>
      <c r="K692" s="247"/>
      <c r="M692" s="48"/>
      <c r="R692" s="154"/>
      <c r="S692" s="154"/>
    </row>
    <row r="693" spans="1:19" s="90" customFormat="1" ht="15">
      <c r="A693" s="91"/>
      <c r="F693" s="105"/>
      <c r="G693" s="106"/>
      <c r="H693" s="176"/>
      <c r="I693" s="107"/>
      <c r="J693" s="246"/>
      <c r="K693" s="247"/>
      <c r="M693" s="48"/>
      <c r="R693" s="154"/>
      <c r="S693" s="154"/>
    </row>
    <row r="694" spans="1:19" s="90" customFormat="1" ht="15">
      <c r="A694" s="91"/>
      <c r="F694" s="105"/>
      <c r="G694" s="106"/>
      <c r="H694" s="176"/>
      <c r="I694" s="107"/>
      <c r="J694" s="246"/>
      <c r="K694" s="247"/>
      <c r="M694" s="48"/>
      <c r="R694" s="154"/>
      <c r="S694" s="154"/>
    </row>
    <row r="695" spans="1:19" s="90" customFormat="1" ht="15">
      <c r="A695" s="91"/>
      <c r="F695" s="105"/>
      <c r="G695" s="106"/>
      <c r="H695" s="176"/>
      <c r="I695" s="107"/>
      <c r="J695" s="246"/>
      <c r="K695" s="247"/>
      <c r="M695" s="48"/>
      <c r="R695" s="154"/>
      <c r="S695" s="154"/>
    </row>
    <row r="696" spans="1:19" s="90" customFormat="1" ht="15">
      <c r="A696" s="91"/>
      <c r="F696" s="105"/>
      <c r="G696" s="106"/>
      <c r="H696" s="176"/>
      <c r="I696" s="107"/>
      <c r="J696" s="246"/>
      <c r="K696" s="247"/>
      <c r="M696" s="48"/>
      <c r="R696" s="154"/>
      <c r="S696" s="154"/>
    </row>
    <row r="697" spans="1:19" s="90" customFormat="1" ht="15">
      <c r="A697" s="91"/>
      <c r="F697" s="105"/>
      <c r="G697" s="106"/>
      <c r="H697" s="176"/>
      <c r="I697" s="107"/>
      <c r="J697" s="246"/>
      <c r="K697" s="247"/>
      <c r="M697" s="48"/>
      <c r="R697" s="154"/>
      <c r="S697" s="154"/>
    </row>
    <row r="698" spans="1:19" s="90" customFormat="1" ht="15">
      <c r="A698" s="91"/>
      <c r="F698" s="105"/>
      <c r="G698" s="106"/>
      <c r="H698" s="176"/>
      <c r="I698" s="107"/>
      <c r="J698" s="246"/>
      <c r="K698" s="247"/>
      <c r="M698" s="48"/>
      <c r="R698" s="154"/>
      <c r="S698" s="154"/>
    </row>
    <row r="699" spans="1:19" s="90" customFormat="1" ht="15">
      <c r="A699" s="91"/>
      <c r="F699" s="105"/>
      <c r="G699" s="106"/>
      <c r="H699" s="176"/>
      <c r="I699" s="107"/>
      <c r="J699" s="246"/>
      <c r="K699" s="247"/>
      <c r="M699" s="48"/>
      <c r="R699" s="154"/>
      <c r="S699" s="154"/>
    </row>
    <row r="700" spans="1:19" s="90" customFormat="1" ht="15">
      <c r="A700" s="91"/>
      <c r="F700" s="105"/>
      <c r="G700" s="106"/>
      <c r="H700" s="176"/>
      <c r="I700" s="107"/>
      <c r="J700" s="246"/>
      <c r="K700" s="247"/>
      <c r="M700" s="48"/>
      <c r="R700" s="154"/>
      <c r="S700" s="154"/>
    </row>
    <row r="701" spans="1:19" s="90" customFormat="1" ht="15">
      <c r="A701" s="91"/>
      <c r="F701" s="105"/>
      <c r="G701" s="106"/>
      <c r="H701" s="176"/>
      <c r="I701" s="107"/>
      <c r="J701" s="246"/>
      <c r="K701" s="247"/>
      <c r="M701" s="48"/>
      <c r="R701" s="154"/>
      <c r="S701" s="154"/>
    </row>
    <row r="702" spans="1:19" s="90" customFormat="1" ht="15">
      <c r="A702" s="91"/>
      <c r="F702" s="105"/>
      <c r="G702" s="106"/>
      <c r="H702" s="176"/>
      <c r="I702" s="107"/>
      <c r="J702" s="246"/>
      <c r="K702" s="247"/>
      <c r="M702" s="48"/>
      <c r="R702" s="154"/>
      <c r="S702" s="154"/>
    </row>
    <row r="703" spans="1:19" s="90" customFormat="1" ht="15">
      <c r="A703" s="91"/>
      <c r="F703" s="105"/>
      <c r="G703" s="106"/>
      <c r="H703" s="176"/>
      <c r="I703" s="107"/>
      <c r="J703" s="246"/>
      <c r="K703" s="247"/>
      <c r="M703" s="48"/>
      <c r="R703" s="154"/>
      <c r="S703" s="154"/>
    </row>
    <row r="704" spans="1:19" s="90" customFormat="1" ht="15">
      <c r="A704" s="91"/>
      <c r="F704" s="105"/>
      <c r="G704" s="106"/>
      <c r="H704" s="176"/>
      <c r="I704" s="107"/>
      <c r="J704" s="246"/>
      <c r="K704" s="247"/>
      <c r="M704" s="48"/>
      <c r="R704" s="154"/>
      <c r="S704" s="154"/>
    </row>
    <row r="705" spans="1:19" s="90" customFormat="1" ht="15">
      <c r="A705" s="91"/>
      <c r="F705" s="105"/>
      <c r="G705" s="106"/>
      <c r="H705" s="176"/>
      <c r="I705" s="107"/>
      <c r="J705" s="246"/>
      <c r="K705" s="247"/>
      <c r="M705" s="48"/>
      <c r="R705" s="154"/>
      <c r="S705" s="154"/>
    </row>
    <row r="706" spans="1:19" s="90" customFormat="1" ht="15">
      <c r="A706" s="91"/>
      <c r="F706" s="105"/>
      <c r="G706" s="106"/>
      <c r="H706" s="176"/>
      <c r="I706" s="107"/>
      <c r="J706" s="246"/>
      <c r="K706" s="247"/>
      <c r="M706" s="48"/>
      <c r="R706" s="154"/>
      <c r="S706" s="154"/>
    </row>
    <row r="707" spans="1:19" s="90" customFormat="1" ht="15">
      <c r="A707" s="91"/>
      <c r="F707" s="105"/>
      <c r="G707" s="106"/>
      <c r="H707" s="176"/>
      <c r="I707" s="107"/>
      <c r="J707" s="246"/>
      <c r="K707" s="247"/>
      <c r="M707" s="48"/>
      <c r="R707" s="154"/>
      <c r="S707" s="154"/>
    </row>
    <row r="708" spans="1:19" s="90" customFormat="1" ht="15">
      <c r="A708" s="91"/>
      <c r="F708" s="105"/>
      <c r="G708" s="106"/>
      <c r="H708" s="176"/>
      <c r="I708" s="107"/>
      <c r="J708" s="246"/>
      <c r="K708" s="247"/>
      <c r="M708" s="48"/>
      <c r="R708" s="154"/>
      <c r="S708" s="154"/>
    </row>
    <row r="709" spans="1:19" s="90" customFormat="1" ht="15">
      <c r="A709" s="91"/>
      <c r="F709" s="105"/>
      <c r="G709" s="106"/>
      <c r="H709" s="176"/>
      <c r="I709" s="107"/>
      <c r="J709" s="246"/>
      <c r="K709" s="247"/>
      <c r="M709" s="48"/>
      <c r="R709" s="154"/>
      <c r="S709" s="154"/>
    </row>
    <row r="710" spans="1:19" s="90" customFormat="1" ht="15">
      <c r="A710" s="91"/>
      <c r="F710" s="105"/>
      <c r="G710" s="106"/>
      <c r="H710" s="176"/>
      <c r="I710" s="107"/>
      <c r="J710" s="246"/>
      <c r="K710" s="247"/>
      <c r="M710" s="48"/>
      <c r="R710" s="154"/>
      <c r="S710" s="154"/>
    </row>
    <row r="711" spans="1:19" s="90" customFormat="1" ht="15">
      <c r="A711" s="91"/>
      <c r="F711" s="105"/>
      <c r="G711" s="106"/>
      <c r="H711" s="176"/>
      <c r="I711" s="107"/>
      <c r="J711" s="246"/>
      <c r="K711" s="247"/>
      <c r="M711" s="48"/>
      <c r="R711" s="154"/>
      <c r="S711" s="154"/>
    </row>
    <row r="712" spans="1:19" s="90" customFormat="1" ht="15">
      <c r="A712" s="91"/>
      <c r="F712" s="105"/>
      <c r="G712" s="106"/>
      <c r="H712" s="176"/>
      <c r="I712" s="107"/>
      <c r="J712" s="246"/>
      <c r="K712" s="247"/>
      <c r="M712" s="48"/>
      <c r="R712" s="154"/>
      <c r="S712" s="154"/>
    </row>
    <row r="713" spans="1:19" s="90" customFormat="1" ht="15">
      <c r="A713" s="91"/>
      <c r="F713" s="105"/>
      <c r="G713" s="106"/>
      <c r="H713" s="176"/>
      <c r="I713" s="107"/>
      <c r="J713" s="246"/>
      <c r="K713" s="247"/>
      <c r="M713" s="48"/>
      <c r="R713" s="154"/>
      <c r="S713" s="154"/>
    </row>
    <row r="714" spans="1:19" s="90" customFormat="1" ht="15">
      <c r="A714" s="91"/>
      <c r="F714" s="105"/>
      <c r="G714" s="106"/>
      <c r="H714" s="176"/>
      <c r="I714" s="107"/>
      <c r="J714" s="246"/>
      <c r="K714" s="247"/>
      <c r="M714" s="48"/>
      <c r="R714" s="154"/>
      <c r="S714" s="154"/>
    </row>
    <row r="715" spans="1:19" s="90" customFormat="1" ht="15">
      <c r="A715" s="91"/>
      <c r="F715" s="105"/>
      <c r="G715" s="106"/>
      <c r="H715" s="176"/>
      <c r="I715" s="107"/>
      <c r="J715" s="246"/>
      <c r="K715" s="247"/>
      <c r="M715" s="48"/>
      <c r="R715" s="154"/>
      <c r="S715" s="154"/>
    </row>
    <row r="716" spans="1:19" s="90" customFormat="1" ht="15">
      <c r="A716" s="91"/>
      <c r="F716" s="105"/>
      <c r="G716" s="106"/>
      <c r="H716" s="176"/>
      <c r="I716" s="107"/>
      <c r="J716" s="246"/>
      <c r="K716" s="247"/>
      <c r="M716" s="48"/>
      <c r="R716" s="154"/>
      <c r="S716" s="154"/>
    </row>
    <row r="717" spans="1:19" s="90" customFormat="1" ht="15">
      <c r="A717" s="91"/>
      <c r="F717" s="105"/>
      <c r="G717" s="106"/>
      <c r="H717" s="176"/>
      <c r="I717" s="107"/>
      <c r="J717" s="246"/>
      <c r="K717" s="247"/>
      <c r="M717" s="48"/>
      <c r="R717" s="154"/>
      <c r="S717" s="154"/>
    </row>
    <row r="718" spans="1:19" s="90" customFormat="1" ht="15">
      <c r="A718" s="91"/>
      <c r="F718" s="105"/>
      <c r="G718" s="106"/>
      <c r="H718" s="176"/>
      <c r="I718" s="107"/>
      <c r="J718" s="246"/>
      <c r="K718" s="247"/>
      <c r="M718" s="48"/>
      <c r="R718" s="154"/>
      <c r="S718" s="154"/>
    </row>
    <row r="719" spans="1:19" s="90" customFormat="1" ht="15">
      <c r="A719" s="91"/>
      <c r="F719" s="105"/>
      <c r="G719" s="106"/>
      <c r="H719" s="176"/>
      <c r="I719" s="107"/>
      <c r="J719" s="246"/>
      <c r="K719" s="247"/>
      <c r="M719" s="48"/>
      <c r="R719" s="154"/>
      <c r="S719" s="154"/>
    </row>
    <row r="720" spans="1:19" s="90" customFormat="1" ht="15">
      <c r="A720" s="91"/>
      <c r="F720" s="105"/>
      <c r="G720" s="106"/>
      <c r="H720" s="176"/>
      <c r="I720" s="107"/>
      <c r="J720" s="246"/>
      <c r="K720" s="247"/>
      <c r="M720" s="48"/>
      <c r="R720" s="154"/>
      <c r="S720" s="154"/>
    </row>
    <row r="721" spans="1:19" s="90" customFormat="1" ht="15">
      <c r="A721" s="91"/>
      <c r="F721" s="105"/>
      <c r="G721" s="106"/>
      <c r="H721" s="176"/>
      <c r="I721" s="107"/>
      <c r="J721" s="246"/>
      <c r="K721" s="247"/>
      <c r="M721" s="48"/>
      <c r="R721" s="154"/>
      <c r="S721" s="154"/>
    </row>
    <row r="722" spans="1:19" s="90" customFormat="1" ht="15">
      <c r="A722" s="91"/>
      <c r="F722" s="105"/>
      <c r="G722" s="106"/>
      <c r="H722" s="176"/>
      <c r="I722" s="107"/>
      <c r="J722" s="246"/>
      <c r="K722" s="247"/>
      <c r="M722" s="48"/>
      <c r="R722" s="154"/>
      <c r="S722" s="154"/>
    </row>
    <row r="723" spans="1:19" s="90" customFormat="1" ht="15">
      <c r="A723" s="91"/>
      <c r="F723" s="105"/>
      <c r="G723" s="106"/>
      <c r="H723" s="176"/>
      <c r="I723" s="107"/>
      <c r="J723" s="246"/>
      <c r="K723" s="247"/>
      <c r="M723" s="48"/>
      <c r="R723" s="154"/>
      <c r="S723" s="154"/>
    </row>
    <row r="724" spans="1:19" s="90" customFormat="1" ht="15">
      <c r="A724" s="91"/>
      <c r="F724" s="105"/>
      <c r="G724" s="106"/>
      <c r="H724" s="176"/>
      <c r="I724" s="107"/>
      <c r="J724" s="246"/>
      <c r="K724" s="247"/>
      <c r="M724" s="48"/>
      <c r="R724" s="154"/>
      <c r="S724" s="154"/>
    </row>
    <row r="725" spans="1:19" s="90" customFormat="1" ht="15">
      <c r="A725" s="91"/>
      <c r="F725" s="105"/>
      <c r="G725" s="106"/>
      <c r="H725" s="176"/>
      <c r="I725" s="107"/>
      <c r="J725" s="246"/>
      <c r="K725" s="247"/>
      <c r="M725" s="48"/>
      <c r="R725" s="154"/>
      <c r="S725" s="154"/>
    </row>
    <row r="726" spans="1:19" s="90" customFormat="1" ht="15">
      <c r="A726" s="91"/>
      <c r="F726" s="105"/>
      <c r="G726" s="106"/>
      <c r="H726" s="176"/>
      <c r="I726" s="107"/>
      <c r="J726" s="246"/>
      <c r="K726" s="247"/>
      <c r="M726" s="48"/>
      <c r="R726" s="154"/>
      <c r="S726" s="154"/>
    </row>
    <row r="727" spans="1:19" s="90" customFormat="1" ht="15">
      <c r="A727" s="91"/>
      <c r="F727" s="105"/>
      <c r="G727" s="106"/>
      <c r="H727" s="176"/>
      <c r="I727" s="107"/>
      <c r="J727" s="246"/>
      <c r="K727" s="247"/>
      <c r="M727" s="48"/>
      <c r="R727" s="154"/>
      <c r="S727" s="154"/>
    </row>
    <row r="728" spans="1:19" s="90" customFormat="1" ht="15">
      <c r="A728" s="91"/>
      <c r="F728" s="105"/>
      <c r="G728" s="106"/>
      <c r="H728" s="176"/>
      <c r="I728" s="107"/>
      <c r="J728" s="246"/>
      <c r="K728" s="247"/>
      <c r="M728" s="48"/>
      <c r="R728" s="154"/>
      <c r="S728" s="154"/>
    </row>
    <row r="729" spans="1:19" s="90" customFormat="1" ht="15">
      <c r="A729" s="91"/>
      <c r="F729" s="105"/>
      <c r="G729" s="106"/>
      <c r="H729" s="176"/>
      <c r="I729" s="107"/>
      <c r="J729" s="246"/>
      <c r="K729" s="247"/>
      <c r="M729" s="48"/>
      <c r="R729" s="154"/>
      <c r="S729" s="154"/>
    </row>
    <row r="730" spans="1:19" s="90" customFormat="1" ht="15">
      <c r="A730" s="91"/>
      <c r="F730" s="105"/>
      <c r="G730" s="106"/>
      <c r="H730" s="176"/>
      <c r="I730" s="107"/>
      <c r="J730" s="246"/>
      <c r="K730" s="247"/>
      <c r="M730" s="48"/>
      <c r="R730" s="154"/>
      <c r="S730" s="154"/>
    </row>
    <row r="731" spans="1:19" s="90" customFormat="1" ht="15">
      <c r="A731" s="91"/>
      <c r="F731" s="105"/>
      <c r="G731" s="106"/>
      <c r="H731" s="176"/>
      <c r="I731" s="107"/>
      <c r="J731" s="246"/>
      <c r="K731" s="247"/>
      <c r="M731" s="48"/>
      <c r="R731" s="154"/>
      <c r="S731" s="154"/>
    </row>
    <row r="732" spans="1:19" s="90" customFormat="1" ht="15">
      <c r="A732" s="91"/>
      <c r="F732" s="105"/>
      <c r="G732" s="106"/>
      <c r="H732" s="176"/>
      <c r="I732" s="107"/>
      <c r="J732" s="246"/>
      <c r="K732" s="247"/>
      <c r="M732" s="48"/>
      <c r="R732" s="154"/>
      <c r="S732" s="154"/>
    </row>
    <row r="733" spans="1:19" s="90" customFormat="1" ht="15">
      <c r="A733" s="91"/>
      <c r="F733" s="105"/>
      <c r="G733" s="106"/>
      <c r="H733" s="176"/>
      <c r="I733" s="107"/>
      <c r="J733" s="246"/>
      <c r="K733" s="247"/>
      <c r="M733" s="48"/>
      <c r="R733" s="154"/>
      <c r="S733" s="154"/>
    </row>
    <row r="734" spans="1:19" s="90" customFormat="1" ht="15">
      <c r="A734" s="91"/>
      <c r="F734" s="105"/>
      <c r="G734" s="106"/>
      <c r="H734" s="176"/>
      <c r="I734" s="107"/>
      <c r="J734" s="246"/>
      <c r="K734" s="247"/>
      <c r="M734" s="48"/>
      <c r="R734" s="154"/>
      <c r="S734" s="154"/>
    </row>
    <row r="735" spans="1:19" s="90" customFormat="1" ht="15">
      <c r="A735" s="91"/>
      <c r="F735" s="105"/>
      <c r="G735" s="106"/>
      <c r="H735" s="176"/>
      <c r="I735" s="107"/>
      <c r="J735" s="246"/>
      <c r="K735" s="247"/>
      <c r="M735" s="48"/>
      <c r="R735" s="154"/>
      <c r="S735" s="154"/>
    </row>
    <row r="736" spans="1:19" s="90" customFormat="1" ht="15">
      <c r="A736" s="91"/>
      <c r="F736" s="105"/>
      <c r="G736" s="106"/>
      <c r="H736" s="176"/>
      <c r="I736" s="107"/>
      <c r="J736" s="246"/>
      <c r="K736" s="247"/>
      <c r="M736" s="48"/>
      <c r="R736" s="154"/>
      <c r="S736" s="154"/>
    </row>
    <row r="737" spans="1:19" s="90" customFormat="1" ht="15">
      <c r="A737" s="91"/>
      <c r="F737" s="105"/>
      <c r="G737" s="106"/>
      <c r="H737" s="176"/>
      <c r="I737" s="107"/>
      <c r="J737" s="246"/>
      <c r="K737" s="247"/>
      <c r="M737" s="48"/>
      <c r="R737" s="154"/>
      <c r="S737" s="154"/>
    </row>
    <row r="738" spans="1:19" s="90" customFormat="1" ht="15">
      <c r="A738" s="91"/>
      <c r="F738" s="105"/>
      <c r="G738" s="106"/>
      <c r="H738" s="176"/>
      <c r="I738" s="107"/>
      <c r="J738" s="246"/>
      <c r="K738" s="247"/>
      <c r="M738" s="48"/>
      <c r="R738" s="154"/>
      <c r="S738" s="154"/>
    </row>
    <row r="739" spans="1:19" s="90" customFormat="1" ht="15">
      <c r="A739" s="91"/>
      <c r="F739" s="105"/>
      <c r="G739" s="106"/>
      <c r="H739" s="176"/>
      <c r="I739" s="107"/>
      <c r="J739" s="246"/>
      <c r="K739" s="247"/>
      <c r="M739" s="48"/>
      <c r="R739" s="154"/>
      <c r="S739" s="154"/>
    </row>
    <row r="740" spans="1:19" s="90" customFormat="1" ht="15">
      <c r="A740" s="91"/>
      <c r="F740" s="105"/>
      <c r="G740" s="106"/>
      <c r="H740" s="176"/>
      <c r="I740" s="107"/>
      <c r="J740" s="246"/>
      <c r="K740" s="247"/>
      <c r="M740" s="48"/>
      <c r="R740" s="154"/>
      <c r="S740" s="154"/>
    </row>
    <row r="741" spans="1:19" s="90" customFormat="1" ht="15">
      <c r="A741" s="91"/>
      <c r="F741" s="105"/>
      <c r="G741" s="106"/>
      <c r="H741" s="176"/>
      <c r="I741" s="107"/>
      <c r="J741" s="246"/>
      <c r="K741" s="247"/>
      <c r="M741" s="48"/>
      <c r="R741" s="154"/>
      <c r="S741" s="154"/>
    </row>
    <row r="742" spans="1:19" s="90" customFormat="1" ht="15">
      <c r="A742" s="91"/>
      <c r="F742" s="105"/>
      <c r="G742" s="106"/>
      <c r="H742" s="176"/>
      <c r="I742" s="107"/>
      <c r="J742" s="246"/>
      <c r="K742" s="247"/>
      <c r="M742" s="48"/>
      <c r="R742" s="154"/>
      <c r="S742" s="154"/>
    </row>
    <row r="743" spans="1:19" s="90" customFormat="1" ht="15">
      <c r="A743" s="91"/>
      <c r="F743" s="105"/>
      <c r="G743" s="106"/>
      <c r="H743" s="176"/>
      <c r="I743" s="107"/>
      <c r="J743" s="246"/>
      <c r="K743" s="247"/>
      <c r="M743" s="48"/>
      <c r="R743" s="154"/>
      <c r="S743" s="154"/>
    </row>
    <row r="744" spans="1:19" s="90" customFormat="1" ht="15">
      <c r="A744" s="91"/>
      <c r="F744" s="105"/>
      <c r="G744" s="106"/>
      <c r="H744" s="176"/>
      <c r="I744" s="107"/>
      <c r="J744" s="246"/>
      <c r="K744" s="247"/>
      <c r="M744" s="48"/>
      <c r="R744" s="154"/>
      <c r="S744" s="154"/>
    </row>
    <row r="745" spans="1:19" s="90" customFormat="1" ht="15">
      <c r="A745" s="91"/>
      <c r="F745" s="105"/>
      <c r="G745" s="106"/>
      <c r="H745" s="176"/>
      <c r="I745" s="107"/>
      <c r="J745" s="246"/>
      <c r="K745" s="247"/>
      <c r="M745" s="48"/>
      <c r="R745" s="154"/>
      <c r="S745" s="154"/>
    </row>
    <row r="746" spans="1:19" s="90" customFormat="1" ht="15">
      <c r="A746" s="91"/>
      <c r="F746" s="105"/>
      <c r="G746" s="106"/>
      <c r="H746" s="176"/>
      <c r="I746" s="107"/>
      <c r="J746" s="246"/>
      <c r="K746" s="247"/>
      <c r="M746" s="48"/>
      <c r="R746" s="154"/>
      <c r="S746" s="154"/>
    </row>
    <row r="747" spans="1:19" s="90" customFormat="1" ht="15">
      <c r="A747" s="91"/>
      <c r="F747" s="105"/>
      <c r="G747" s="106"/>
      <c r="H747" s="176"/>
      <c r="I747" s="107"/>
      <c r="J747" s="246"/>
      <c r="K747" s="247"/>
      <c r="M747" s="48"/>
      <c r="R747" s="154"/>
      <c r="S747" s="154"/>
    </row>
    <row r="748" spans="1:19" s="90" customFormat="1" ht="15">
      <c r="A748" s="91"/>
      <c r="F748" s="105"/>
      <c r="G748" s="106"/>
      <c r="H748" s="176"/>
      <c r="I748" s="107"/>
      <c r="J748" s="246"/>
      <c r="K748" s="247"/>
      <c r="M748" s="48"/>
      <c r="R748" s="154"/>
      <c r="S748" s="154"/>
    </row>
    <row r="749" spans="1:19" s="90" customFormat="1" ht="15">
      <c r="A749" s="91"/>
      <c r="F749" s="105"/>
      <c r="G749" s="106"/>
      <c r="H749" s="176"/>
      <c r="I749" s="107"/>
      <c r="J749" s="246"/>
      <c r="K749" s="247"/>
      <c r="M749" s="48"/>
      <c r="R749" s="154"/>
      <c r="S749" s="154"/>
    </row>
    <row r="750" spans="1:19" s="90" customFormat="1" ht="15">
      <c r="A750" s="91"/>
      <c r="F750" s="105"/>
      <c r="G750" s="106"/>
      <c r="H750" s="176"/>
      <c r="I750" s="107"/>
      <c r="J750" s="246"/>
      <c r="K750" s="247"/>
      <c r="M750" s="48"/>
      <c r="R750" s="154"/>
      <c r="S750" s="154"/>
    </row>
    <row r="751" spans="1:19" s="90" customFormat="1" ht="15">
      <c r="A751" s="91"/>
      <c r="F751" s="105"/>
      <c r="G751" s="106"/>
      <c r="H751" s="176"/>
      <c r="I751" s="107"/>
      <c r="J751" s="246"/>
      <c r="K751" s="247"/>
      <c r="M751" s="48"/>
      <c r="R751" s="154"/>
      <c r="S751" s="154"/>
    </row>
    <row r="752" spans="1:19" s="90" customFormat="1" ht="15">
      <c r="A752" s="91"/>
      <c r="F752" s="105"/>
      <c r="G752" s="106"/>
      <c r="H752" s="176"/>
      <c r="I752" s="107"/>
      <c r="J752" s="246"/>
      <c r="K752" s="247"/>
      <c r="M752" s="48"/>
      <c r="R752" s="154"/>
      <c r="S752" s="154"/>
    </row>
    <row r="753" spans="1:19" s="90" customFormat="1" ht="15">
      <c r="A753" s="91"/>
      <c r="F753" s="105"/>
      <c r="G753" s="106"/>
      <c r="H753" s="176"/>
      <c r="I753" s="107"/>
      <c r="J753" s="246"/>
      <c r="K753" s="247"/>
      <c r="M753" s="48"/>
      <c r="R753" s="154"/>
      <c r="S753" s="154"/>
    </row>
    <row r="754" spans="1:19" s="90" customFormat="1" ht="15">
      <c r="A754" s="91"/>
      <c r="F754" s="105"/>
      <c r="G754" s="106"/>
      <c r="H754" s="176"/>
      <c r="I754" s="107"/>
      <c r="J754" s="246"/>
      <c r="K754" s="247"/>
      <c r="M754" s="48"/>
      <c r="R754" s="154"/>
      <c r="S754" s="154"/>
    </row>
    <row r="755" spans="1:19" s="90" customFormat="1" ht="15">
      <c r="A755" s="91"/>
      <c r="F755" s="105"/>
      <c r="G755" s="106"/>
      <c r="H755" s="176"/>
      <c r="I755" s="107"/>
      <c r="J755" s="246"/>
      <c r="K755" s="247"/>
      <c r="M755" s="48"/>
      <c r="R755" s="154"/>
      <c r="S755" s="154"/>
    </row>
    <row r="756" spans="1:19" s="90" customFormat="1" ht="15">
      <c r="A756" s="91"/>
      <c r="F756" s="105"/>
      <c r="G756" s="106"/>
      <c r="H756" s="176"/>
      <c r="I756" s="107"/>
      <c r="J756" s="246"/>
      <c r="K756" s="247"/>
      <c r="M756" s="48"/>
      <c r="R756" s="154"/>
      <c r="S756" s="154"/>
    </row>
    <row r="757" spans="1:19" s="90" customFormat="1" ht="15">
      <c r="A757" s="91"/>
      <c r="F757" s="105"/>
      <c r="G757" s="106"/>
      <c r="H757" s="176"/>
      <c r="I757" s="107"/>
      <c r="J757" s="246"/>
      <c r="K757" s="247"/>
      <c r="M757" s="48"/>
      <c r="R757" s="154"/>
      <c r="S757" s="154"/>
    </row>
    <row r="758" spans="1:19" s="90" customFormat="1" ht="15">
      <c r="A758" s="91"/>
      <c r="F758" s="105"/>
      <c r="G758" s="106"/>
      <c r="H758" s="176"/>
      <c r="I758" s="107"/>
      <c r="J758" s="246"/>
      <c r="K758" s="247"/>
      <c r="M758" s="48"/>
      <c r="R758" s="154"/>
      <c r="S758" s="154"/>
    </row>
    <row r="759" spans="1:19" s="90" customFormat="1" ht="15">
      <c r="A759" s="91"/>
      <c r="F759" s="105"/>
      <c r="G759" s="106"/>
      <c r="H759" s="176"/>
      <c r="I759" s="107"/>
      <c r="J759" s="246"/>
      <c r="K759" s="247"/>
      <c r="M759" s="48"/>
      <c r="R759" s="154"/>
      <c r="S759" s="154"/>
    </row>
    <row r="760" spans="1:19" s="90" customFormat="1" ht="15">
      <c r="A760" s="91"/>
      <c r="F760" s="105"/>
      <c r="G760" s="106"/>
      <c r="H760" s="176"/>
      <c r="I760" s="107"/>
      <c r="J760" s="246"/>
      <c r="K760" s="247"/>
      <c r="M760" s="48"/>
      <c r="R760" s="154"/>
      <c r="S760" s="154"/>
    </row>
    <row r="761" spans="1:19" s="90" customFormat="1" ht="15">
      <c r="A761" s="91"/>
      <c r="F761" s="105"/>
      <c r="G761" s="106"/>
      <c r="H761" s="176"/>
      <c r="I761" s="107"/>
      <c r="J761" s="246"/>
      <c r="K761" s="247"/>
      <c r="M761" s="48"/>
      <c r="R761" s="154"/>
      <c r="S761" s="154"/>
    </row>
    <row r="762" spans="1:19" s="90" customFormat="1" ht="15">
      <c r="A762" s="91"/>
      <c r="F762" s="105"/>
      <c r="G762" s="106"/>
      <c r="H762" s="176"/>
      <c r="I762" s="107"/>
      <c r="J762" s="246"/>
      <c r="K762" s="247"/>
      <c r="M762" s="48"/>
      <c r="R762" s="154"/>
      <c r="S762" s="154"/>
    </row>
    <row r="763" spans="1:19" s="90" customFormat="1" ht="15">
      <c r="A763" s="91"/>
      <c r="F763" s="105"/>
      <c r="G763" s="106"/>
      <c r="H763" s="176"/>
      <c r="I763" s="107"/>
      <c r="J763" s="246"/>
      <c r="K763" s="247"/>
      <c r="M763" s="48"/>
      <c r="R763" s="154"/>
      <c r="S763" s="154"/>
    </row>
    <row r="764" spans="1:19" s="90" customFormat="1" ht="15">
      <c r="A764" s="91"/>
      <c r="F764" s="105"/>
      <c r="G764" s="106"/>
      <c r="H764" s="176"/>
      <c r="I764" s="107"/>
      <c r="J764" s="246"/>
      <c r="K764" s="247"/>
      <c r="M764" s="48"/>
      <c r="R764" s="154"/>
      <c r="S764" s="154"/>
    </row>
    <row r="765" spans="1:19" s="90" customFormat="1" ht="15">
      <c r="A765" s="91"/>
      <c r="F765" s="105"/>
      <c r="G765" s="106"/>
      <c r="H765" s="176"/>
      <c r="I765" s="107"/>
      <c r="J765" s="246"/>
      <c r="K765" s="247"/>
      <c r="M765" s="48"/>
      <c r="R765" s="154"/>
      <c r="S765" s="154"/>
    </row>
    <row r="766" spans="1:19" s="90" customFormat="1" ht="15">
      <c r="A766" s="91"/>
      <c r="F766" s="105"/>
      <c r="G766" s="106"/>
      <c r="H766" s="176"/>
      <c r="I766" s="107"/>
      <c r="J766" s="246"/>
      <c r="K766" s="247"/>
      <c r="M766" s="48"/>
      <c r="R766" s="154"/>
      <c r="S766" s="154"/>
    </row>
    <row r="767" spans="1:19" s="90" customFormat="1" ht="15">
      <c r="A767" s="91"/>
      <c r="F767" s="105"/>
      <c r="G767" s="106"/>
      <c r="H767" s="176"/>
      <c r="I767" s="107"/>
      <c r="J767" s="246"/>
      <c r="K767" s="247"/>
      <c r="M767" s="48"/>
      <c r="R767" s="154"/>
      <c r="S767" s="154"/>
    </row>
    <row r="768" spans="1:19" s="90" customFormat="1" ht="15">
      <c r="A768" s="91"/>
      <c r="F768" s="105"/>
      <c r="G768" s="106"/>
      <c r="H768" s="176"/>
      <c r="I768" s="107"/>
      <c r="J768" s="246"/>
      <c r="K768" s="247"/>
      <c r="M768" s="48"/>
      <c r="R768" s="154"/>
      <c r="S768" s="154"/>
    </row>
    <row r="769" spans="1:19" s="90" customFormat="1" ht="15">
      <c r="A769" s="91"/>
      <c r="F769" s="105"/>
      <c r="G769" s="106"/>
      <c r="H769" s="176"/>
      <c r="I769" s="107"/>
      <c r="J769" s="246"/>
      <c r="K769" s="247"/>
      <c r="M769" s="48"/>
      <c r="R769" s="154"/>
      <c r="S769" s="154"/>
    </row>
    <row r="770" spans="1:19" s="90" customFormat="1" ht="15">
      <c r="A770" s="91"/>
      <c r="F770" s="105"/>
      <c r="G770" s="106"/>
      <c r="H770" s="176"/>
      <c r="I770" s="107"/>
      <c r="J770" s="246"/>
      <c r="K770" s="247"/>
      <c r="M770" s="48"/>
      <c r="R770" s="154"/>
      <c r="S770" s="154"/>
    </row>
    <row r="771" spans="1:19" s="90" customFormat="1" ht="15">
      <c r="A771" s="91"/>
      <c r="F771" s="105"/>
      <c r="G771" s="106"/>
      <c r="H771" s="176"/>
      <c r="I771" s="107"/>
      <c r="J771" s="246"/>
      <c r="K771" s="247"/>
      <c r="M771" s="48"/>
      <c r="R771" s="154"/>
      <c r="S771" s="154"/>
    </row>
    <row r="772" spans="1:19" s="90" customFormat="1" ht="15">
      <c r="A772" s="91"/>
      <c r="F772" s="105"/>
      <c r="G772" s="106"/>
      <c r="H772" s="176"/>
      <c r="I772" s="107"/>
      <c r="J772" s="246"/>
      <c r="K772" s="247"/>
      <c r="M772" s="48"/>
      <c r="R772" s="154"/>
      <c r="S772" s="154"/>
    </row>
    <row r="773" spans="1:19" s="90" customFormat="1" ht="15">
      <c r="A773" s="91"/>
      <c r="F773" s="105"/>
      <c r="G773" s="106"/>
      <c r="H773" s="176"/>
      <c r="I773" s="107"/>
      <c r="J773" s="246"/>
      <c r="K773" s="247"/>
      <c r="M773" s="48"/>
      <c r="R773" s="154"/>
      <c r="S773" s="154"/>
    </row>
    <row r="774" spans="1:19" s="90" customFormat="1" ht="15">
      <c r="A774" s="91"/>
      <c r="F774" s="105"/>
      <c r="G774" s="106"/>
      <c r="H774" s="176"/>
      <c r="I774" s="107"/>
      <c r="J774" s="246"/>
      <c r="K774" s="247"/>
      <c r="M774" s="48"/>
      <c r="R774" s="154"/>
      <c r="S774" s="154"/>
    </row>
    <row r="775" spans="1:19" s="90" customFormat="1" ht="15">
      <c r="A775" s="91"/>
      <c r="F775" s="105"/>
      <c r="G775" s="106"/>
      <c r="H775" s="176"/>
      <c r="I775" s="107"/>
      <c r="J775" s="246"/>
      <c r="K775" s="247"/>
      <c r="M775" s="48"/>
      <c r="R775" s="154"/>
      <c r="S775" s="154"/>
    </row>
    <row r="776" spans="1:19" s="90" customFormat="1" ht="15">
      <c r="A776" s="91"/>
      <c r="F776" s="105"/>
      <c r="G776" s="106"/>
      <c r="H776" s="176"/>
      <c r="I776" s="107"/>
      <c r="J776" s="246"/>
      <c r="K776" s="247"/>
      <c r="M776" s="48"/>
      <c r="R776" s="154"/>
      <c r="S776" s="154"/>
    </row>
    <row r="777" spans="1:19" s="90" customFormat="1" ht="15">
      <c r="A777" s="91"/>
      <c r="F777" s="105"/>
      <c r="G777" s="106"/>
      <c r="H777" s="176"/>
      <c r="I777" s="107"/>
      <c r="J777" s="246"/>
      <c r="K777" s="247"/>
      <c r="M777" s="48"/>
      <c r="R777" s="154"/>
      <c r="S777" s="154"/>
    </row>
    <row r="778" spans="1:19" s="90" customFormat="1" ht="15">
      <c r="A778" s="91"/>
      <c r="F778" s="105"/>
      <c r="G778" s="106"/>
      <c r="H778" s="176"/>
      <c r="I778" s="107"/>
      <c r="J778" s="246"/>
      <c r="K778" s="247"/>
      <c r="M778" s="48"/>
      <c r="R778" s="154"/>
      <c r="S778" s="154"/>
    </row>
    <row r="779" spans="1:19" s="90" customFormat="1" ht="15">
      <c r="A779" s="91"/>
      <c r="F779" s="105"/>
      <c r="G779" s="106"/>
      <c r="H779" s="176"/>
      <c r="I779" s="107"/>
      <c r="J779" s="246"/>
      <c r="K779" s="247"/>
      <c r="M779" s="48"/>
      <c r="R779" s="154"/>
      <c r="S779" s="154"/>
    </row>
    <row r="780" spans="1:19" s="90" customFormat="1" ht="15">
      <c r="A780" s="91"/>
      <c r="F780" s="105"/>
      <c r="G780" s="106"/>
      <c r="H780" s="176"/>
      <c r="I780" s="107"/>
      <c r="J780" s="246"/>
      <c r="K780" s="247"/>
      <c r="M780" s="48"/>
      <c r="R780" s="154"/>
      <c r="S780" s="154"/>
    </row>
    <row r="781" spans="1:19" s="90" customFormat="1" ht="15">
      <c r="A781" s="91"/>
      <c r="F781" s="105"/>
      <c r="G781" s="106"/>
      <c r="H781" s="176"/>
      <c r="I781" s="107"/>
      <c r="J781" s="246"/>
      <c r="K781" s="247"/>
      <c r="M781" s="48"/>
      <c r="R781" s="154"/>
      <c r="S781" s="154"/>
    </row>
    <row r="782" spans="1:19" s="90" customFormat="1" ht="15">
      <c r="A782" s="91"/>
      <c r="F782" s="105"/>
      <c r="G782" s="106"/>
      <c r="H782" s="176"/>
      <c r="I782" s="107"/>
      <c r="J782" s="246"/>
      <c r="K782" s="247"/>
      <c r="M782" s="48"/>
      <c r="R782" s="154"/>
      <c r="S782" s="154"/>
    </row>
    <row r="783" spans="1:19" s="90" customFormat="1" ht="15">
      <c r="A783" s="91"/>
      <c r="F783" s="105"/>
      <c r="G783" s="106"/>
      <c r="H783" s="176"/>
      <c r="I783" s="107"/>
      <c r="J783" s="246"/>
      <c r="K783" s="247"/>
      <c r="M783" s="48"/>
      <c r="R783" s="154"/>
      <c r="S783" s="154"/>
    </row>
    <row r="784" spans="1:19" s="90" customFormat="1" ht="15">
      <c r="A784" s="91"/>
      <c r="F784" s="105"/>
      <c r="G784" s="106"/>
      <c r="H784" s="176"/>
      <c r="I784" s="107"/>
      <c r="J784" s="246"/>
      <c r="K784" s="247"/>
      <c r="M784" s="48"/>
      <c r="R784" s="154"/>
      <c r="S784" s="154"/>
    </row>
    <row r="785" spans="1:19" s="90" customFormat="1" ht="15">
      <c r="A785" s="91"/>
      <c r="F785" s="105"/>
      <c r="G785" s="106"/>
      <c r="H785" s="176"/>
      <c r="I785" s="107"/>
      <c r="J785" s="246"/>
      <c r="K785" s="247"/>
      <c r="M785" s="48"/>
      <c r="R785" s="154"/>
      <c r="S785" s="154"/>
    </row>
    <row r="786" spans="1:19" s="90" customFormat="1" ht="15">
      <c r="A786" s="91"/>
      <c r="F786" s="105"/>
      <c r="G786" s="106"/>
      <c r="H786" s="176"/>
      <c r="I786" s="107"/>
      <c r="J786" s="246"/>
      <c r="K786" s="247"/>
      <c r="M786" s="48"/>
      <c r="R786" s="154"/>
      <c r="S786" s="154"/>
    </row>
    <row r="787" spans="1:19" s="90" customFormat="1" ht="15">
      <c r="A787" s="91"/>
      <c r="F787" s="105"/>
      <c r="G787" s="106"/>
      <c r="H787" s="176"/>
      <c r="I787" s="107"/>
      <c r="J787" s="246"/>
      <c r="K787" s="247"/>
      <c r="M787" s="48"/>
      <c r="R787" s="154"/>
      <c r="S787" s="154"/>
    </row>
    <row r="788" spans="1:19" s="90" customFormat="1" ht="15">
      <c r="A788" s="91"/>
      <c r="F788" s="105"/>
      <c r="G788" s="106"/>
      <c r="H788" s="176"/>
      <c r="I788" s="107"/>
      <c r="J788" s="246"/>
      <c r="K788" s="247"/>
      <c r="M788" s="48"/>
      <c r="R788" s="154"/>
      <c r="S788" s="154"/>
    </row>
    <row r="789" spans="1:19" s="90" customFormat="1" ht="15">
      <c r="A789" s="91"/>
      <c r="F789" s="105"/>
      <c r="G789" s="106"/>
      <c r="H789" s="176"/>
      <c r="I789" s="107"/>
      <c r="J789" s="246"/>
      <c r="K789" s="247"/>
      <c r="M789" s="48"/>
      <c r="R789" s="154"/>
      <c r="S789" s="154"/>
    </row>
    <row r="790" spans="1:19" s="90" customFormat="1" ht="15">
      <c r="A790" s="91"/>
      <c r="F790" s="105"/>
      <c r="G790" s="106"/>
      <c r="H790" s="176"/>
      <c r="I790" s="107"/>
      <c r="J790" s="246"/>
      <c r="K790" s="247"/>
      <c r="M790" s="48"/>
      <c r="R790" s="154"/>
      <c r="S790" s="154"/>
    </row>
    <row r="791" spans="1:19" s="90" customFormat="1" ht="15">
      <c r="A791" s="91"/>
      <c r="F791" s="105"/>
      <c r="G791" s="106"/>
      <c r="H791" s="176"/>
      <c r="I791" s="107"/>
      <c r="J791" s="246"/>
      <c r="K791" s="247"/>
      <c r="M791" s="48"/>
      <c r="R791" s="154"/>
      <c r="S791" s="154"/>
    </row>
    <row r="792" spans="1:19" s="90" customFormat="1" ht="15">
      <c r="A792" s="91"/>
      <c r="F792" s="105"/>
      <c r="G792" s="106"/>
      <c r="H792" s="176"/>
      <c r="I792" s="107"/>
      <c r="J792" s="246"/>
      <c r="K792" s="247"/>
      <c r="M792" s="48"/>
      <c r="R792" s="154"/>
      <c r="S792" s="154"/>
    </row>
    <row r="793" spans="1:19" s="90" customFormat="1" ht="15">
      <c r="A793" s="91"/>
      <c r="F793" s="105"/>
      <c r="G793" s="106"/>
      <c r="H793" s="176"/>
      <c r="I793" s="107"/>
      <c r="J793" s="246"/>
      <c r="K793" s="247"/>
      <c r="M793" s="48"/>
      <c r="R793" s="154"/>
      <c r="S793" s="154"/>
    </row>
    <row r="794" spans="1:19" s="90" customFormat="1" ht="15">
      <c r="A794" s="91"/>
      <c r="F794" s="105"/>
      <c r="G794" s="106"/>
      <c r="H794" s="176"/>
      <c r="I794" s="107"/>
      <c r="J794" s="246"/>
      <c r="K794" s="247"/>
      <c r="M794" s="48"/>
      <c r="R794" s="154"/>
      <c r="S794" s="154"/>
    </row>
    <row r="795" spans="1:19" s="90" customFormat="1" ht="15">
      <c r="A795" s="91"/>
      <c r="F795" s="105"/>
      <c r="G795" s="106"/>
      <c r="H795" s="176"/>
      <c r="I795" s="107"/>
      <c r="J795" s="246"/>
      <c r="K795" s="247"/>
      <c r="M795" s="48"/>
      <c r="R795" s="154"/>
      <c r="S795" s="154"/>
    </row>
    <row r="796" spans="1:19" s="90" customFormat="1" ht="15">
      <c r="A796" s="91"/>
      <c r="F796" s="105"/>
      <c r="G796" s="106"/>
      <c r="H796" s="176"/>
      <c r="I796" s="107"/>
      <c r="J796" s="246"/>
      <c r="K796" s="247"/>
      <c r="M796" s="48"/>
      <c r="R796" s="154"/>
      <c r="S796" s="154"/>
    </row>
    <row r="797" spans="1:19" s="90" customFormat="1" ht="15">
      <c r="A797" s="91"/>
      <c r="F797" s="105"/>
      <c r="G797" s="106"/>
      <c r="H797" s="176"/>
      <c r="I797" s="107"/>
      <c r="J797" s="246"/>
      <c r="K797" s="247"/>
      <c r="M797" s="48"/>
      <c r="R797" s="154"/>
      <c r="S797" s="154"/>
    </row>
    <row r="798" spans="1:19" s="90" customFormat="1" ht="15">
      <c r="A798" s="91"/>
      <c r="F798" s="105"/>
      <c r="G798" s="106"/>
      <c r="H798" s="176"/>
      <c r="I798" s="107"/>
      <c r="J798" s="246"/>
      <c r="K798" s="247"/>
      <c r="M798" s="48"/>
      <c r="R798" s="154"/>
      <c r="S798" s="154"/>
    </row>
    <row r="799" spans="1:19" s="90" customFormat="1" ht="15">
      <c r="A799" s="91"/>
      <c r="F799" s="105"/>
      <c r="G799" s="106"/>
      <c r="H799" s="176"/>
      <c r="I799" s="107"/>
      <c r="J799" s="246"/>
      <c r="K799" s="247"/>
      <c r="M799" s="48"/>
      <c r="R799" s="154"/>
      <c r="S799" s="154"/>
    </row>
    <row r="800" spans="1:19" s="90" customFormat="1" ht="15">
      <c r="A800" s="91"/>
      <c r="F800" s="105"/>
      <c r="G800" s="106"/>
      <c r="H800" s="176"/>
      <c r="I800" s="107"/>
      <c r="J800" s="246"/>
      <c r="K800" s="247"/>
      <c r="M800" s="48"/>
      <c r="R800" s="154"/>
      <c r="S800" s="154"/>
    </row>
    <row r="801" spans="1:19" s="90" customFormat="1" ht="15">
      <c r="A801" s="91"/>
      <c r="F801" s="105"/>
      <c r="G801" s="106"/>
      <c r="H801" s="176"/>
      <c r="I801" s="107"/>
      <c r="J801" s="246"/>
      <c r="K801" s="247"/>
      <c r="M801" s="48"/>
      <c r="R801" s="154"/>
      <c r="S801" s="154"/>
    </row>
    <row r="802" spans="1:19" s="90" customFormat="1" ht="15">
      <c r="A802" s="91"/>
      <c r="F802" s="105"/>
      <c r="G802" s="106"/>
      <c r="H802" s="176"/>
      <c r="I802" s="107"/>
      <c r="J802" s="246"/>
      <c r="K802" s="247"/>
      <c r="M802" s="48"/>
      <c r="R802" s="154"/>
      <c r="S802" s="154"/>
    </row>
    <row r="803" spans="1:19" s="90" customFormat="1" ht="15">
      <c r="A803" s="91"/>
      <c r="F803" s="105"/>
      <c r="G803" s="106"/>
      <c r="H803" s="176"/>
      <c r="I803" s="107"/>
      <c r="J803" s="246"/>
      <c r="K803" s="247"/>
      <c r="M803" s="48"/>
      <c r="R803" s="154"/>
      <c r="S803" s="154"/>
    </row>
    <row r="804" spans="1:19" s="90" customFormat="1" ht="15">
      <c r="A804" s="91"/>
      <c r="F804" s="105"/>
      <c r="G804" s="106"/>
      <c r="H804" s="176"/>
      <c r="I804" s="107"/>
      <c r="J804" s="246"/>
      <c r="K804" s="247"/>
      <c r="M804" s="48"/>
      <c r="R804" s="154"/>
      <c r="S804" s="154"/>
    </row>
    <row r="805" spans="1:19" s="90" customFormat="1" ht="15">
      <c r="A805" s="91"/>
      <c r="F805" s="105"/>
      <c r="G805" s="106"/>
      <c r="H805" s="176"/>
      <c r="I805" s="107"/>
      <c r="J805" s="246"/>
      <c r="K805" s="247"/>
      <c r="M805" s="48"/>
      <c r="R805" s="154"/>
      <c r="S805" s="154"/>
    </row>
    <row r="806" spans="1:19" s="90" customFormat="1" ht="15">
      <c r="A806" s="91"/>
      <c r="F806" s="105"/>
      <c r="G806" s="106"/>
      <c r="H806" s="176"/>
      <c r="I806" s="107"/>
      <c r="J806" s="246"/>
      <c r="K806" s="247"/>
      <c r="M806" s="48"/>
      <c r="R806" s="154"/>
      <c r="S806" s="154"/>
    </row>
    <row r="807" spans="1:19" s="90" customFormat="1" ht="15">
      <c r="A807" s="91"/>
      <c r="F807" s="105"/>
      <c r="G807" s="106"/>
      <c r="H807" s="176"/>
      <c r="I807" s="107"/>
      <c r="J807" s="246"/>
      <c r="K807" s="247"/>
      <c r="M807" s="48"/>
      <c r="R807" s="154"/>
      <c r="S807" s="154"/>
    </row>
    <row r="808" spans="1:19" s="90" customFormat="1" ht="15">
      <c r="A808" s="91"/>
      <c r="F808" s="105"/>
      <c r="G808" s="106"/>
      <c r="H808" s="176"/>
      <c r="I808" s="107"/>
      <c r="J808" s="246"/>
      <c r="K808" s="247"/>
      <c r="M808" s="48"/>
      <c r="R808" s="154"/>
      <c r="S808" s="154"/>
    </row>
    <row r="809" spans="1:19" s="90" customFormat="1" ht="15">
      <c r="A809" s="91"/>
      <c r="F809" s="105"/>
      <c r="G809" s="106"/>
      <c r="H809" s="176"/>
      <c r="I809" s="107"/>
      <c r="J809" s="246"/>
      <c r="K809" s="247"/>
      <c r="M809" s="48"/>
      <c r="R809" s="154"/>
      <c r="S809" s="154"/>
    </row>
    <row r="810" spans="1:19" s="90" customFormat="1" ht="15">
      <c r="A810" s="91"/>
      <c r="F810" s="105"/>
      <c r="G810" s="106"/>
      <c r="H810" s="176"/>
      <c r="I810" s="107"/>
      <c r="J810" s="246"/>
      <c r="K810" s="247"/>
      <c r="M810" s="48"/>
      <c r="R810" s="154"/>
      <c r="S810" s="154"/>
    </row>
    <row r="811" spans="1:19" s="90" customFormat="1" ht="15">
      <c r="A811" s="91"/>
      <c r="F811" s="105"/>
      <c r="G811" s="106"/>
      <c r="H811" s="176"/>
      <c r="I811" s="107"/>
      <c r="J811" s="246"/>
      <c r="K811" s="247"/>
      <c r="M811" s="48"/>
      <c r="R811" s="154"/>
      <c r="S811" s="154"/>
    </row>
    <row r="812" spans="1:19" s="90" customFormat="1" ht="15">
      <c r="A812" s="91"/>
      <c r="F812" s="105"/>
      <c r="G812" s="106"/>
      <c r="H812" s="176"/>
      <c r="I812" s="107"/>
      <c r="J812" s="246"/>
      <c r="K812" s="247"/>
      <c r="M812" s="48"/>
      <c r="R812" s="154"/>
      <c r="S812" s="154"/>
    </row>
    <row r="813" spans="1:19" s="90" customFormat="1" ht="15">
      <c r="A813" s="91"/>
      <c r="F813" s="105"/>
      <c r="G813" s="106"/>
      <c r="H813" s="176"/>
      <c r="I813" s="107"/>
      <c r="J813" s="246"/>
      <c r="K813" s="247"/>
      <c r="M813" s="48"/>
      <c r="R813" s="154"/>
      <c r="S813" s="154"/>
    </row>
    <row r="814" spans="1:19" s="90" customFormat="1" ht="15">
      <c r="A814" s="91"/>
      <c r="F814" s="105"/>
      <c r="G814" s="106"/>
      <c r="H814" s="176"/>
      <c r="I814" s="107"/>
      <c r="J814" s="246"/>
      <c r="K814" s="247"/>
      <c r="M814" s="48"/>
      <c r="R814" s="154"/>
      <c r="S814" s="154"/>
    </row>
    <row r="815" spans="1:19" s="90" customFormat="1" ht="15">
      <c r="A815" s="91"/>
      <c r="F815" s="105"/>
      <c r="G815" s="106"/>
      <c r="H815" s="176"/>
      <c r="I815" s="107"/>
      <c r="J815" s="246"/>
      <c r="K815" s="247"/>
      <c r="M815" s="48"/>
      <c r="R815" s="154"/>
      <c r="S815" s="154"/>
    </row>
    <row r="816" spans="1:19" s="90" customFormat="1" ht="15">
      <c r="A816" s="91"/>
      <c r="F816" s="105"/>
      <c r="G816" s="106"/>
      <c r="H816" s="176"/>
      <c r="I816" s="107"/>
      <c r="J816" s="246"/>
      <c r="K816" s="247"/>
      <c r="M816" s="48"/>
      <c r="R816" s="154"/>
      <c r="S816" s="154"/>
    </row>
    <row r="817" spans="1:19" s="90" customFormat="1" ht="15">
      <c r="A817" s="91"/>
      <c r="F817" s="105"/>
      <c r="G817" s="106"/>
      <c r="H817" s="176"/>
      <c r="I817" s="107"/>
      <c r="J817" s="246"/>
      <c r="K817" s="247"/>
      <c r="M817" s="48"/>
      <c r="R817" s="154"/>
      <c r="S817" s="154"/>
    </row>
    <row r="818" spans="1:19" s="90" customFormat="1" ht="15">
      <c r="A818" s="91"/>
      <c r="F818" s="105"/>
      <c r="G818" s="106"/>
      <c r="H818" s="176"/>
      <c r="I818" s="107"/>
      <c r="J818" s="246"/>
      <c r="K818" s="247"/>
      <c r="M818" s="48"/>
      <c r="R818" s="154"/>
      <c r="S818" s="154"/>
    </row>
    <row r="819" spans="1:19" s="90" customFormat="1" ht="15">
      <c r="A819" s="91"/>
      <c r="F819" s="105"/>
      <c r="G819" s="106"/>
      <c r="H819" s="176"/>
      <c r="I819" s="107"/>
      <c r="J819" s="246"/>
      <c r="K819" s="247"/>
      <c r="M819" s="48"/>
      <c r="R819" s="154"/>
      <c r="S819" s="154"/>
    </row>
    <row r="820" spans="1:19" s="90" customFormat="1" ht="15">
      <c r="A820" s="91"/>
      <c r="F820" s="105"/>
      <c r="G820" s="106"/>
      <c r="H820" s="176"/>
      <c r="I820" s="107"/>
      <c r="J820" s="246"/>
      <c r="K820" s="247"/>
      <c r="M820" s="48"/>
      <c r="R820" s="154"/>
      <c r="S820" s="154"/>
    </row>
    <row r="821" spans="1:19" s="90" customFormat="1" ht="15">
      <c r="A821" s="91"/>
      <c r="F821" s="105"/>
      <c r="G821" s="106"/>
      <c r="H821" s="176"/>
      <c r="I821" s="107"/>
      <c r="J821" s="246"/>
      <c r="K821" s="247"/>
      <c r="M821" s="48"/>
      <c r="R821" s="154"/>
      <c r="S821" s="154"/>
    </row>
    <row r="822" spans="1:19" s="90" customFormat="1" ht="15">
      <c r="A822" s="91"/>
      <c r="F822" s="105"/>
      <c r="G822" s="106"/>
      <c r="H822" s="176"/>
      <c r="I822" s="107"/>
      <c r="J822" s="246"/>
      <c r="K822" s="247"/>
      <c r="M822" s="48"/>
      <c r="R822" s="154"/>
      <c r="S822" s="154"/>
    </row>
    <row r="823" spans="1:19" s="90" customFormat="1" ht="15">
      <c r="A823" s="91"/>
      <c r="F823" s="105"/>
      <c r="G823" s="106"/>
      <c r="H823" s="176"/>
      <c r="I823" s="107"/>
      <c r="J823" s="246"/>
      <c r="K823" s="247"/>
      <c r="M823" s="48"/>
      <c r="R823" s="154"/>
      <c r="S823" s="154"/>
    </row>
    <row r="824" spans="1:19" s="90" customFormat="1" ht="15">
      <c r="A824" s="91"/>
      <c r="F824" s="105"/>
      <c r="G824" s="106"/>
      <c r="H824" s="176"/>
      <c r="I824" s="107"/>
      <c r="J824" s="246"/>
      <c r="K824" s="247"/>
      <c r="M824" s="48"/>
      <c r="R824" s="154"/>
      <c r="S824" s="154"/>
    </row>
    <row r="825" spans="1:19" s="90" customFormat="1" ht="15">
      <c r="A825" s="91"/>
      <c r="F825" s="105"/>
      <c r="G825" s="106"/>
      <c r="H825" s="176"/>
      <c r="I825" s="107"/>
      <c r="J825" s="246"/>
      <c r="K825" s="247"/>
      <c r="M825" s="48"/>
      <c r="R825" s="154"/>
      <c r="S825" s="154"/>
    </row>
    <row r="826" spans="1:19" s="90" customFormat="1" ht="15">
      <c r="A826" s="91"/>
      <c r="F826" s="105"/>
      <c r="G826" s="106"/>
      <c r="H826" s="176"/>
      <c r="I826" s="107"/>
      <c r="J826" s="246"/>
      <c r="K826" s="247"/>
      <c r="M826" s="48"/>
      <c r="R826" s="154"/>
      <c r="S826" s="154"/>
    </row>
    <row r="827" spans="1:19" s="90" customFormat="1" ht="15">
      <c r="A827" s="91"/>
      <c r="F827" s="105"/>
      <c r="G827" s="106"/>
      <c r="H827" s="176"/>
      <c r="I827" s="107"/>
      <c r="J827" s="246"/>
      <c r="K827" s="247"/>
      <c r="M827" s="48"/>
      <c r="R827" s="154"/>
      <c r="S827" s="154"/>
    </row>
    <row r="828" spans="1:19" s="90" customFormat="1" ht="15">
      <c r="A828" s="91"/>
      <c r="F828" s="105"/>
      <c r="G828" s="106"/>
      <c r="H828" s="176"/>
      <c r="I828" s="107"/>
      <c r="J828" s="246"/>
      <c r="K828" s="247"/>
      <c r="M828" s="48"/>
      <c r="R828" s="154"/>
      <c r="S828" s="154"/>
    </row>
    <row r="829" spans="1:19" s="90" customFormat="1" ht="15">
      <c r="A829" s="91"/>
      <c r="F829" s="105"/>
      <c r="G829" s="106"/>
      <c r="H829" s="176"/>
      <c r="I829" s="107"/>
      <c r="J829" s="246"/>
      <c r="K829" s="247"/>
      <c r="M829" s="48"/>
      <c r="R829" s="154"/>
      <c r="S829" s="154"/>
    </row>
    <row r="830" spans="1:19" s="90" customFormat="1" ht="15">
      <c r="A830" s="91"/>
      <c r="F830" s="105"/>
      <c r="G830" s="106"/>
      <c r="H830" s="176"/>
      <c r="I830" s="107"/>
      <c r="J830" s="246"/>
      <c r="K830" s="247"/>
      <c r="M830" s="48"/>
      <c r="R830" s="154"/>
      <c r="S830" s="154"/>
    </row>
    <row r="831" spans="1:19" s="90" customFormat="1" ht="15">
      <c r="A831" s="91"/>
      <c r="F831" s="105"/>
      <c r="G831" s="106"/>
      <c r="H831" s="176"/>
      <c r="I831" s="107"/>
      <c r="J831" s="246"/>
      <c r="K831" s="247"/>
      <c r="M831" s="48"/>
      <c r="R831" s="154"/>
      <c r="S831" s="154"/>
    </row>
    <row r="832" spans="1:19" s="90" customFormat="1" ht="15">
      <c r="A832" s="91"/>
      <c r="F832" s="105"/>
      <c r="G832" s="106"/>
      <c r="H832" s="176"/>
      <c r="I832" s="107"/>
      <c r="J832" s="246"/>
      <c r="K832" s="247"/>
      <c r="M832" s="48"/>
      <c r="R832" s="154"/>
      <c r="S832" s="154"/>
    </row>
    <row r="833" spans="1:19" s="90" customFormat="1" ht="15">
      <c r="A833" s="91"/>
      <c r="F833" s="105"/>
      <c r="G833" s="106"/>
      <c r="H833" s="176"/>
      <c r="I833" s="107"/>
      <c r="J833" s="246"/>
      <c r="K833" s="247"/>
      <c r="M833" s="48"/>
      <c r="R833" s="154"/>
      <c r="S833" s="154"/>
    </row>
    <row r="834" spans="1:19" s="90" customFormat="1" ht="15">
      <c r="A834" s="91"/>
      <c r="F834" s="105"/>
      <c r="G834" s="106"/>
      <c r="H834" s="176"/>
      <c r="I834" s="107"/>
      <c r="J834" s="246"/>
      <c r="K834" s="247"/>
      <c r="M834" s="48"/>
      <c r="R834" s="154"/>
      <c r="S834" s="154"/>
    </row>
    <row r="835" spans="1:19" s="90" customFormat="1" ht="15">
      <c r="A835" s="91"/>
      <c r="F835" s="105"/>
      <c r="G835" s="106"/>
      <c r="H835" s="176"/>
      <c r="I835" s="107"/>
      <c r="J835" s="246"/>
      <c r="K835" s="247"/>
      <c r="M835" s="48"/>
      <c r="R835" s="154"/>
      <c r="S835" s="154"/>
    </row>
    <row r="836" spans="1:19" s="90" customFormat="1" ht="15">
      <c r="A836" s="91"/>
      <c r="F836" s="105"/>
      <c r="G836" s="106"/>
      <c r="H836" s="176"/>
      <c r="I836" s="107"/>
      <c r="J836" s="246"/>
      <c r="K836" s="247"/>
      <c r="M836" s="48"/>
      <c r="R836" s="154"/>
      <c r="S836" s="154"/>
    </row>
    <row r="837" spans="1:19" s="90" customFormat="1" ht="15">
      <c r="A837" s="91"/>
      <c r="F837" s="105"/>
      <c r="G837" s="106"/>
      <c r="H837" s="176"/>
      <c r="I837" s="107"/>
      <c r="J837" s="246"/>
      <c r="K837" s="247"/>
      <c r="M837" s="48"/>
      <c r="R837" s="154"/>
      <c r="S837" s="154"/>
    </row>
    <row r="838" spans="1:19" s="90" customFormat="1" ht="15">
      <c r="A838" s="91"/>
      <c r="F838" s="105"/>
      <c r="G838" s="106"/>
      <c r="H838" s="176"/>
      <c r="I838" s="107"/>
      <c r="J838" s="246"/>
      <c r="K838" s="247"/>
      <c r="M838" s="48"/>
      <c r="R838" s="154"/>
      <c r="S838" s="154"/>
    </row>
    <row r="839" spans="1:19" s="90" customFormat="1" ht="15">
      <c r="A839" s="91"/>
      <c r="F839" s="105"/>
      <c r="G839" s="106"/>
      <c r="H839" s="176"/>
      <c r="I839" s="107"/>
      <c r="J839" s="246"/>
      <c r="K839" s="247"/>
      <c r="M839" s="48"/>
      <c r="R839" s="154"/>
      <c r="S839" s="154"/>
    </row>
    <row r="840" spans="1:19" s="90" customFormat="1" ht="15">
      <c r="A840" s="91"/>
      <c r="F840" s="105"/>
      <c r="G840" s="106"/>
      <c r="H840" s="176"/>
      <c r="I840" s="107"/>
      <c r="J840" s="246"/>
      <c r="K840" s="247"/>
      <c r="M840" s="48"/>
      <c r="R840" s="154"/>
      <c r="S840" s="154"/>
    </row>
    <row r="841" spans="1:19" s="90" customFormat="1" ht="15">
      <c r="A841" s="91"/>
      <c r="F841" s="105"/>
      <c r="G841" s="106"/>
      <c r="H841" s="176"/>
      <c r="I841" s="107"/>
      <c r="J841" s="246"/>
      <c r="K841" s="247"/>
      <c r="M841" s="48"/>
      <c r="R841" s="154"/>
      <c r="S841" s="154"/>
    </row>
    <row r="842" spans="1:19" s="90" customFormat="1" ht="15">
      <c r="A842" s="91"/>
      <c r="F842" s="105"/>
      <c r="G842" s="106"/>
      <c r="H842" s="176"/>
      <c r="I842" s="107"/>
      <c r="J842" s="246"/>
      <c r="K842" s="247"/>
      <c r="M842" s="48"/>
      <c r="R842" s="154"/>
      <c r="S842" s="154"/>
    </row>
    <row r="843" spans="1:19" s="90" customFormat="1" ht="15">
      <c r="A843" s="91"/>
      <c r="F843" s="105"/>
      <c r="G843" s="106"/>
      <c r="H843" s="176"/>
      <c r="I843" s="107"/>
      <c r="J843" s="246"/>
      <c r="K843" s="247"/>
      <c r="M843" s="48"/>
      <c r="R843" s="154"/>
      <c r="S843" s="154"/>
    </row>
    <row r="844" spans="1:19" s="90" customFormat="1" ht="15">
      <c r="A844" s="91"/>
      <c r="F844" s="105"/>
      <c r="G844" s="106"/>
      <c r="H844" s="176"/>
      <c r="I844" s="107"/>
      <c r="J844" s="246"/>
      <c r="K844" s="247"/>
      <c r="M844" s="48"/>
      <c r="R844" s="154"/>
      <c r="S844" s="154"/>
    </row>
    <row r="845" spans="1:19" s="90" customFormat="1" ht="15">
      <c r="A845" s="91"/>
      <c r="F845" s="105"/>
      <c r="G845" s="106"/>
      <c r="H845" s="176"/>
      <c r="I845" s="107"/>
      <c r="J845" s="246"/>
      <c r="K845" s="247"/>
      <c r="M845" s="48"/>
      <c r="R845" s="154"/>
      <c r="S845" s="154"/>
    </row>
    <row r="846" spans="1:19" s="90" customFormat="1" ht="15">
      <c r="A846" s="91"/>
      <c r="F846" s="105"/>
      <c r="G846" s="106"/>
      <c r="H846" s="176"/>
      <c r="I846" s="107"/>
      <c r="J846" s="246"/>
      <c r="K846" s="247"/>
      <c r="M846" s="48"/>
      <c r="R846" s="154"/>
      <c r="S846" s="154"/>
    </row>
    <row r="847" spans="1:19" s="90" customFormat="1" ht="15">
      <c r="A847" s="91"/>
      <c r="F847" s="105"/>
      <c r="G847" s="106"/>
      <c r="H847" s="176"/>
      <c r="I847" s="107"/>
      <c r="J847" s="246"/>
      <c r="K847" s="247"/>
      <c r="M847" s="48"/>
      <c r="R847" s="154"/>
      <c r="S847" s="154"/>
    </row>
    <row r="848" spans="1:19" s="90" customFormat="1" ht="15">
      <c r="A848" s="91"/>
      <c r="F848" s="105"/>
      <c r="G848" s="106"/>
      <c r="H848" s="176"/>
      <c r="I848" s="107"/>
      <c r="J848" s="246"/>
      <c r="K848" s="247"/>
      <c r="M848" s="48"/>
      <c r="R848" s="154"/>
      <c r="S848" s="154"/>
    </row>
    <row r="849" spans="1:19" s="90" customFormat="1" ht="15">
      <c r="A849" s="91"/>
      <c r="F849" s="105"/>
      <c r="G849" s="106"/>
      <c r="H849" s="176"/>
      <c r="I849" s="107"/>
      <c r="J849" s="246"/>
      <c r="K849" s="247"/>
      <c r="M849" s="48"/>
      <c r="R849" s="154"/>
      <c r="S849" s="154"/>
    </row>
    <row r="850" spans="1:19" s="90" customFormat="1" ht="15">
      <c r="A850" s="91"/>
      <c r="F850" s="105"/>
      <c r="G850" s="106"/>
      <c r="H850" s="176"/>
      <c r="I850" s="107"/>
      <c r="J850" s="246"/>
      <c r="K850" s="247"/>
      <c r="M850" s="48"/>
      <c r="R850" s="154"/>
      <c r="S850" s="154"/>
    </row>
    <row r="851" spans="1:19" s="90" customFormat="1" ht="15">
      <c r="A851" s="91"/>
      <c r="F851" s="105"/>
      <c r="G851" s="106"/>
      <c r="H851" s="176"/>
      <c r="I851" s="107"/>
      <c r="J851" s="246"/>
      <c r="K851" s="247"/>
      <c r="M851" s="48"/>
      <c r="R851" s="154"/>
      <c r="S851" s="154"/>
    </row>
    <row r="852" spans="1:19" s="90" customFormat="1" ht="15">
      <c r="A852" s="91"/>
      <c r="F852" s="105"/>
      <c r="G852" s="106"/>
      <c r="H852" s="176"/>
      <c r="I852" s="107"/>
      <c r="J852" s="246"/>
      <c r="K852" s="247"/>
      <c r="M852" s="48"/>
      <c r="R852" s="154"/>
      <c r="S852" s="154"/>
    </row>
    <row r="853" spans="1:19" s="90" customFormat="1" ht="15">
      <c r="A853" s="91"/>
      <c r="F853" s="105"/>
      <c r="G853" s="106"/>
      <c r="H853" s="176"/>
      <c r="I853" s="107"/>
      <c r="J853" s="246"/>
      <c r="K853" s="247"/>
      <c r="M853" s="48"/>
      <c r="R853" s="154"/>
      <c r="S853" s="154"/>
    </row>
    <row r="854" spans="1:19" s="90" customFormat="1" ht="15">
      <c r="A854" s="91"/>
      <c r="F854" s="105"/>
      <c r="G854" s="106"/>
      <c r="H854" s="176"/>
      <c r="I854" s="107"/>
      <c r="J854" s="246"/>
      <c r="K854" s="247"/>
      <c r="M854" s="48"/>
      <c r="R854" s="154"/>
      <c r="S854" s="154"/>
    </row>
    <row r="855" spans="1:19" s="90" customFormat="1" ht="15">
      <c r="A855" s="91"/>
      <c r="F855" s="105"/>
      <c r="G855" s="106"/>
      <c r="H855" s="176"/>
      <c r="I855" s="107"/>
      <c r="J855" s="246"/>
      <c r="K855" s="247"/>
      <c r="M855" s="48"/>
      <c r="R855" s="154"/>
      <c r="S855" s="154"/>
    </row>
    <row r="856" spans="1:19" s="90" customFormat="1" ht="15">
      <c r="A856" s="91"/>
      <c r="F856" s="105"/>
      <c r="G856" s="106"/>
      <c r="H856" s="176"/>
      <c r="I856" s="107"/>
      <c r="J856" s="246"/>
      <c r="K856" s="247"/>
      <c r="M856" s="48"/>
      <c r="R856" s="154"/>
      <c r="S856" s="154"/>
    </row>
    <row r="857" spans="1:19" s="90" customFormat="1" ht="15">
      <c r="A857" s="91"/>
      <c r="F857" s="105"/>
      <c r="G857" s="106"/>
      <c r="H857" s="176"/>
      <c r="I857" s="107"/>
      <c r="J857" s="246"/>
      <c r="K857" s="247"/>
      <c r="M857" s="48"/>
      <c r="R857" s="154"/>
      <c r="S857" s="154"/>
    </row>
    <row r="858" spans="1:19" s="90" customFormat="1" ht="15">
      <c r="A858" s="91"/>
      <c r="F858" s="105"/>
      <c r="G858" s="106"/>
      <c r="H858" s="176"/>
      <c r="I858" s="107"/>
      <c r="J858" s="246"/>
      <c r="K858" s="247"/>
      <c r="M858" s="48"/>
      <c r="R858" s="154"/>
      <c r="S858" s="154"/>
    </row>
    <row r="859" spans="1:19" s="90" customFormat="1" ht="15">
      <c r="A859" s="91"/>
      <c r="F859" s="105"/>
      <c r="G859" s="106"/>
      <c r="H859" s="176"/>
      <c r="I859" s="107"/>
      <c r="J859" s="246"/>
      <c r="K859" s="247"/>
      <c r="M859" s="48"/>
      <c r="R859" s="154"/>
      <c r="S859" s="154"/>
    </row>
    <row r="860" spans="1:19" s="90" customFormat="1" ht="15">
      <c r="A860" s="91"/>
      <c r="F860" s="105"/>
      <c r="G860" s="106"/>
      <c r="H860" s="176"/>
      <c r="I860" s="107"/>
      <c r="J860" s="246"/>
      <c r="K860" s="247"/>
      <c r="M860" s="48"/>
      <c r="R860" s="154"/>
      <c r="S860" s="154"/>
    </row>
    <row r="861" spans="1:19" s="90" customFormat="1" ht="15">
      <c r="A861" s="91"/>
      <c r="F861" s="105"/>
      <c r="G861" s="106"/>
      <c r="H861" s="176"/>
      <c r="I861" s="107"/>
      <c r="J861" s="246"/>
      <c r="K861" s="247"/>
      <c r="M861" s="48"/>
      <c r="R861" s="154"/>
      <c r="S861" s="154"/>
    </row>
    <row r="862" spans="1:19" s="90" customFormat="1" ht="15">
      <c r="A862" s="91"/>
      <c r="F862" s="105"/>
      <c r="G862" s="106"/>
      <c r="H862" s="176"/>
      <c r="I862" s="107"/>
      <c r="J862" s="246"/>
      <c r="K862" s="247"/>
      <c r="M862" s="48"/>
      <c r="R862" s="154"/>
      <c r="S862" s="154"/>
    </row>
    <row r="863" spans="1:19" s="90" customFormat="1" ht="15">
      <c r="A863" s="91"/>
      <c r="F863" s="105"/>
      <c r="G863" s="106"/>
      <c r="H863" s="176"/>
      <c r="I863" s="107"/>
      <c r="J863" s="246"/>
      <c r="K863" s="247"/>
      <c r="M863" s="48"/>
      <c r="R863" s="154"/>
      <c r="S863" s="154"/>
    </row>
    <row r="864" spans="1:19" s="90" customFormat="1" ht="15">
      <c r="A864" s="91"/>
      <c r="F864" s="105"/>
      <c r="G864" s="106"/>
      <c r="H864" s="176"/>
      <c r="I864" s="107"/>
      <c r="J864" s="246"/>
      <c r="K864" s="247"/>
      <c r="M864" s="48"/>
      <c r="R864" s="154"/>
      <c r="S864" s="154"/>
    </row>
    <row r="865" spans="1:19" s="90" customFormat="1" ht="15">
      <c r="A865" s="91"/>
      <c r="F865" s="105"/>
      <c r="G865" s="106"/>
      <c r="H865" s="176"/>
      <c r="I865" s="107"/>
      <c r="J865" s="246"/>
      <c r="K865" s="247"/>
      <c r="M865" s="48"/>
      <c r="R865" s="154"/>
      <c r="S865" s="154"/>
    </row>
    <row r="866" spans="1:19" s="90" customFormat="1" ht="15">
      <c r="A866" s="91"/>
      <c r="F866" s="105"/>
      <c r="G866" s="106"/>
      <c r="H866" s="176"/>
      <c r="I866" s="107"/>
      <c r="J866" s="246"/>
      <c r="K866" s="247"/>
      <c r="M866" s="48"/>
      <c r="R866" s="154"/>
      <c r="S866" s="154"/>
    </row>
    <row r="867" spans="1:19" s="90" customFormat="1" ht="15">
      <c r="A867" s="91"/>
      <c r="F867" s="105"/>
      <c r="G867" s="106"/>
      <c r="H867" s="176"/>
      <c r="I867" s="107"/>
      <c r="J867" s="246"/>
      <c r="K867" s="247"/>
      <c r="M867" s="48"/>
      <c r="R867" s="154"/>
      <c r="S867" s="154"/>
    </row>
    <row r="868" spans="1:19" s="90" customFormat="1" ht="15">
      <c r="A868" s="91"/>
      <c r="F868" s="105"/>
      <c r="G868" s="106"/>
      <c r="H868" s="176"/>
      <c r="I868" s="107"/>
      <c r="J868" s="246"/>
      <c r="K868" s="247"/>
      <c r="M868" s="48"/>
      <c r="R868" s="154"/>
      <c r="S868" s="154"/>
    </row>
    <row r="869" spans="1:19" s="90" customFormat="1" ht="15">
      <c r="A869" s="91"/>
      <c r="F869" s="105"/>
      <c r="G869" s="106"/>
      <c r="H869" s="176"/>
      <c r="I869" s="107"/>
      <c r="J869" s="246"/>
      <c r="K869" s="247"/>
      <c r="M869" s="48"/>
      <c r="R869" s="154"/>
      <c r="S869" s="154"/>
    </row>
    <row r="870" spans="1:19" s="90" customFormat="1" ht="15">
      <c r="A870" s="91"/>
      <c r="F870" s="105"/>
      <c r="G870" s="106"/>
      <c r="H870" s="176"/>
      <c r="I870" s="107"/>
      <c r="J870" s="246"/>
      <c r="K870" s="247"/>
      <c r="M870" s="48"/>
      <c r="R870" s="154"/>
      <c r="S870" s="154"/>
    </row>
    <row r="871" spans="1:19" s="90" customFormat="1" ht="15">
      <c r="A871" s="91"/>
      <c r="F871" s="105"/>
      <c r="G871" s="106"/>
      <c r="H871" s="176"/>
      <c r="I871" s="107"/>
      <c r="J871" s="246"/>
      <c r="K871" s="247"/>
      <c r="M871" s="48"/>
      <c r="R871" s="154"/>
      <c r="S871" s="154"/>
    </row>
    <row r="872" spans="1:19" s="90" customFormat="1" ht="15">
      <c r="A872" s="91"/>
      <c r="F872" s="105"/>
      <c r="G872" s="106"/>
      <c r="H872" s="176"/>
      <c r="I872" s="107"/>
      <c r="J872" s="246"/>
      <c r="K872" s="247"/>
      <c r="M872" s="48"/>
      <c r="R872" s="154"/>
      <c r="S872" s="154"/>
    </row>
    <row r="873" spans="1:19" s="90" customFormat="1" ht="15">
      <c r="A873" s="91"/>
      <c r="F873" s="105"/>
      <c r="G873" s="106"/>
      <c r="H873" s="176"/>
      <c r="I873" s="107"/>
      <c r="J873" s="246"/>
      <c r="K873" s="247"/>
      <c r="M873" s="48"/>
      <c r="R873" s="154"/>
      <c r="S873" s="154"/>
    </row>
    <row r="874" spans="1:19" s="90" customFormat="1" ht="15">
      <c r="A874" s="91"/>
      <c r="F874" s="105"/>
      <c r="G874" s="106"/>
      <c r="H874" s="176"/>
      <c r="I874" s="107"/>
      <c r="J874" s="246"/>
      <c r="K874" s="247"/>
      <c r="M874" s="48"/>
      <c r="R874" s="154"/>
      <c r="S874" s="154"/>
    </row>
    <row r="875" spans="1:19" s="90" customFormat="1" ht="15">
      <c r="A875" s="91"/>
      <c r="F875" s="105"/>
      <c r="G875" s="106"/>
      <c r="H875" s="176"/>
      <c r="I875" s="107"/>
      <c r="J875" s="246"/>
      <c r="K875" s="247"/>
      <c r="M875" s="48"/>
      <c r="R875" s="154"/>
      <c r="S875" s="154"/>
    </row>
    <row r="876" spans="1:19" s="90" customFormat="1" ht="15">
      <c r="A876" s="91"/>
      <c r="F876" s="105"/>
      <c r="G876" s="106"/>
      <c r="H876" s="176"/>
      <c r="I876" s="107"/>
      <c r="J876" s="246"/>
      <c r="K876" s="247"/>
      <c r="M876" s="48"/>
      <c r="R876" s="154"/>
      <c r="S876" s="154"/>
    </row>
    <row r="877" spans="1:19" s="90" customFormat="1" ht="15">
      <c r="A877" s="91"/>
      <c r="F877" s="105"/>
      <c r="G877" s="106"/>
      <c r="H877" s="176"/>
      <c r="I877" s="107"/>
      <c r="J877" s="246"/>
      <c r="K877" s="247"/>
      <c r="M877" s="48"/>
      <c r="R877" s="154"/>
      <c r="S877" s="154"/>
    </row>
    <row r="878" spans="1:19" s="90" customFormat="1" ht="15">
      <c r="A878" s="91"/>
      <c r="F878" s="105"/>
      <c r="G878" s="106"/>
      <c r="H878" s="176"/>
      <c r="I878" s="107"/>
      <c r="J878" s="246"/>
      <c r="K878" s="247"/>
      <c r="M878" s="48"/>
      <c r="R878" s="154"/>
      <c r="S878" s="154"/>
    </row>
    <row r="879" spans="1:19" s="90" customFormat="1" ht="15">
      <c r="A879" s="91"/>
      <c r="F879" s="105"/>
      <c r="G879" s="106"/>
      <c r="H879" s="176"/>
      <c r="I879" s="107"/>
      <c r="J879" s="246"/>
      <c r="K879" s="247"/>
      <c r="M879" s="48"/>
      <c r="R879" s="154"/>
      <c r="S879" s="154"/>
    </row>
    <row r="880" spans="1:19" s="90" customFormat="1" ht="15">
      <c r="A880" s="91"/>
      <c r="F880" s="105"/>
      <c r="G880" s="106"/>
      <c r="H880" s="176"/>
      <c r="I880" s="107"/>
      <c r="J880" s="246"/>
      <c r="K880" s="247"/>
      <c r="M880" s="48"/>
      <c r="R880" s="154"/>
      <c r="S880" s="154"/>
    </row>
    <row r="881" spans="1:19" s="90" customFormat="1" ht="15">
      <c r="A881" s="91"/>
      <c r="F881" s="105"/>
      <c r="G881" s="106"/>
      <c r="H881" s="176"/>
      <c r="I881" s="107"/>
      <c r="J881" s="246"/>
      <c r="K881" s="247"/>
      <c r="M881" s="48"/>
      <c r="R881" s="154"/>
      <c r="S881" s="154"/>
    </row>
    <row r="882" spans="1:19" s="90" customFormat="1" ht="15">
      <c r="A882" s="91"/>
      <c r="F882" s="105"/>
      <c r="G882" s="106"/>
      <c r="H882" s="176"/>
      <c r="I882" s="107"/>
      <c r="J882" s="246"/>
      <c r="K882" s="247"/>
      <c r="M882" s="48"/>
      <c r="R882" s="154"/>
      <c r="S882" s="154"/>
    </row>
    <row r="883" spans="1:19" s="90" customFormat="1" ht="15">
      <c r="A883" s="91"/>
      <c r="F883" s="105"/>
      <c r="G883" s="106"/>
      <c r="H883" s="176"/>
      <c r="I883" s="107"/>
      <c r="J883" s="246"/>
      <c r="K883" s="247"/>
      <c r="M883" s="48"/>
      <c r="R883" s="154"/>
      <c r="S883" s="154"/>
    </row>
    <row r="884" spans="1:19" s="90" customFormat="1" ht="15">
      <c r="A884" s="91"/>
      <c r="F884" s="105"/>
      <c r="G884" s="106"/>
      <c r="H884" s="176"/>
      <c r="I884" s="107"/>
      <c r="J884" s="246"/>
      <c r="K884" s="247"/>
      <c r="M884" s="48"/>
      <c r="R884" s="154"/>
      <c r="S884" s="154"/>
    </row>
    <row r="885" spans="1:19" s="90" customFormat="1" ht="15">
      <c r="A885" s="91"/>
      <c r="F885" s="105"/>
      <c r="G885" s="106"/>
      <c r="H885" s="176"/>
      <c r="I885" s="107"/>
      <c r="J885" s="246"/>
      <c r="K885" s="247"/>
      <c r="M885" s="48"/>
      <c r="R885" s="154"/>
      <c r="S885" s="154"/>
    </row>
    <row r="886" spans="1:19" s="90" customFormat="1" ht="15">
      <c r="A886" s="91"/>
      <c r="F886" s="105"/>
      <c r="G886" s="106"/>
      <c r="H886" s="176"/>
      <c r="I886" s="107"/>
      <c r="J886" s="246"/>
      <c r="K886" s="247"/>
      <c r="M886" s="48"/>
      <c r="R886" s="154"/>
      <c r="S886" s="154"/>
    </row>
    <row r="887" spans="1:19" s="90" customFormat="1" ht="15">
      <c r="A887" s="91"/>
      <c r="F887" s="105"/>
      <c r="G887" s="106"/>
      <c r="H887" s="176"/>
      <c r="I887" s="107"/>
      <c r="J887" s="246"/>
      <c r="K887" s="247"/>
      <c r="M887" s="48"/>
      <c r="R887" s="154"/>
      <c r="S887" s="154"/>
    </row>
    <row r="888" spans="1:19" s="90" customFormat="1" ht="15">
      <c r="A888" s="91"/>
      <c r="F888" s="105"/>
      <c r="G888" s="106"/>
      <c r="H888" s="176"/>
      <c r="I888" s="107"/>
      <c r="J888" s="246"/>
      <c r="K888" s="247"/>
      <c r="M888" s="48"/>
      <c r="R888" s="154"/>
      <c r="S888" s="154"/>
    </row>
    <row r="889" spans="1:19" s="90" customFormat="1" ht="15">
      <c r="A889" s="91"/>
      <c r="F889" s="105"/>
      <c r="G889" s="106"/>
      <c r="H889" s="176"/>
      <c r="I889" s="107"/>
      <c r="J889" s="246"/>
      <c r="K889" s="247"/>
      <c r="M889" s="48"/>
      <c r="R889" s="154"/>
      <c r="S889" s="154"/>
    </row>
    <row r="890" spans="1:19" s="90" customFormat="1" ht="15">
      <c r="A890" s="91"/>
      <c r="F890" s="105"/>
      <c r="G890" s="106"/>
      <c r="H890" s="176"/>
      <c r="I890" s="107"/>
      <c r="J890" s="246"/>
      <c r="K890" s="247"/>
      <c r="M890" s="48"/>
      <c r="R890" s="154"/>
      <c r="S890" s="154"/>
    </row>
    <row r="891" spans="1:19" s="90" customFormat="1" ht="15">
      <c r="A891" s="91"/>
      <c r="F891" s="105"/>
      <c r="G891" s="106"/>
      <c r="H891" s="176"/>
      <c r="I891" s="107"/>
      <c r="J891" s="246"/>
      <c r="K891" s="247"/>
      <c r="M891" s="48"/>
      <c r="R891" s="154"/>
      <c r="S891" s="154"/>
    </row>
    <row r="892" spans="1:19" s="90" customFormat="1" ht="15">
      <c r="A892" s="91"/>
      <c r="F892" s="105"/>
      <c r="G892" s="106"/>
      <c r="H892" s="176"/>
      <c r="I892" s="107"/>
      <c r="J892" s="246"/>
      <c r="K892" s="247"/>
      <c r="M892" s="48"/>
      <c r="R892" s="154"/>
      <c r="S892" s="154"/>
    </row>
    <row r="893" spans="1:19" s="90" customFormat="1" ht="15">
      <c r="A893" s="91"/>
      <c r="F893" s="105"/>
      <c r="G893" s="106"/>
      <c r="H893" s="176"/>
      <c r="I893" s="107"/>
      <c r="J893" s="246"/>
      <c r="K893" s="247"/>
      <c r="M893" s="48"/>
      <c r="R893" s="154"/>
      <c r="S893" s="154"/>
    </row>
    <row r="894" spans="1:19" s="90" customFormat="1" ht="15">
      <c r="A894" s="91"/>
      <c r="F894" s="105"/>
      <c r="G894" s="106"/>
      <c r="H894" s="176"/>
      <c r="I894" s="107"/>
      <c r="J894" s="246"/>
      <c r="K894" s="247"/>
      <c r="M894" s="48"/>
      <c r="R894" s="154"/>
      <c r="S894" s="154"/>
    </row>
    <row r="895" spans="1:19" s="90" customFormat="1" ht="15">
      <c r="A895" s="91"/>
      <c r="F895" s="105"/>
      <c r="G895" s="106"/>
      <c r="H895" s="176"/>
      <c r="I895" s="107"/>
      <c r="J895" s="246"/>
      <c r="K895" s="247"/>
      <c r="M895" s="48"/>
      <c r="R895" s="154"/>
      <c r="S895" s="154"/>
    </row>
    <row r="896" spans="1:19" s="90" customFormat="1" ht="15">
      <c r="A896" s="91"/>
      <c r="F896" s="105"/>
      <c r="G896" s="106"/>
      <c r="H896" s="176"/>
      <c r="I896" s="107"/>
      <c r="J896" s="246"/>
      <c r="K896" s="247"/>
      <c r="M896" s="48"/>
      <c r="R896" s="154"/>
      <c r="S896" s="154"/>
    </row>
    <row r="897" spans="1:19" s="90" customFormat="1" ht="15">
      <c r="A897" s="91"/>
      <c r="F897" s="105"/>
      <c r="G897" s="106"/>
      <c r="H897" s="176"/>
      <c r="I897" s="107"/>
      <c r="J897" s="246"/>
      <c r="K897" s="247"/>
      <c r="M897" s="48"/>
      <c r="R897" s="154"/>
      <c r="S897" s="154"/>
    </row>
    <row r="898" spans="1:19" s="90" customFormat="1" ht="15">
      <c r="A898" s="91"/>
      <c r="F898" s="105"/>
      <c r="G898" s="106"/>
      <c r="H898" s="176"/>
      <c r="I898" s="107"/>
      <c r="J898" s="246"/>
      <c r="K898" s="247"/>
      <c r="M898" s="48"/>
      <c r="R898" s="154"/>
      <c r="S898" s="154"/>
    </row>
    <row r="899" spans="1:19" s="90" customFormat="1" ht="15">
      <c r="A899" s="91"/>
      <c r="F899" s="105"/>
      <c r="G899" s="106"/>
      <c r="H899" s="176"/>
      <c r="I899" s="107"/>
      <c r="J899" s="246"/>
      <c r="K899" s="247"/>
      <c r="M899" s="48"/>
      <c r="R899" s="154"/>
      <c r="S899" s="154"/>
    </row>
    <row r="900" spans="1:19" s="90" customFormat="1" ht="15">
      <c r="A900" s="91"/>
      <c r="F900" s="105"/>
      <c r="G900" s="106"/>
      <c r="H900" s="176"/>
      <c r="I900" s="107"/>
      <c r="J900" s="246"/>
      <c r="K900" s="247"/>
      <c r="M900" s="48"/>
      <c r="R900" s="154"/>
      <c r="S900" s="154"/>
    </row>
    <row r="901" spans="1:19" s="90" customFormat="1" ht="15">
      <c r="A901" s="91"/>
      <c r="F901" s="105"/>
      <c r="G901" s="106"/>
      <c r="H901" s="176"/>
      <c r="I901" s="107"/>
      <c r="J901" s="246"/>
      <c r="K901" s="247"/>
      <c r="M901" s="48"/>
      <c r="R901" s="154"/>
      <c r="S901" s="154"/>
    </row>
    <row r="902" spans="1:19" s="90" customFormat="1" ht="15">
      <c r="A902" s="91"/>
      <c r="F902" s="105"/>
      <c r="G902" s="106"/>
      <c r="H902" s="176"/>
      <c r="I902" s="107"/>
      <c r="J902" s="246"/>
      <c r="K902" s="247"/>
      <c r="M902" s="48"/>
      <c r="R902" s="154"/>
      <c r="S902" s="154"/>
    </row>
    <row r="903" spans="1:19" s="90" customFormat="1" ht="15">
      <c r="A903" s="91"/>
      <c r="F903" s="105"/>
      <c r="G903" s="106"/>
      <c r="H903" s="176"/>
      <c r="I903" s="107"/>
      <c r="J903" s="246"/>
      <c r="K903" s="247"/>
      <c r="M903" s="48"/>
      <c r="R903" s="154"/>
      <c r="S903" s="154"/>
    </row>
    <row r="904" spans="1:19" s="90" customFormat="1" ht="15">
      <c r="A904" s="91"/>
      <c r="F904" s="105"/>
      <c r="G904" s="106"/>
      <c r="H904" s="176"/>
      <c r="I904" s="107"/>
      <c r="J904" s="246"/>
      <c r="K904" s="247"/>
      <c r="M904" s="48"/>
      <c r="R904" s="154"/>
      <c r="S904" s="154"/>
    </row>
    <row r="905" spans="1:19" s="90" customFormat="1" ht="15">
      <c r="A905" s="91"/>
      <c r="F905" s="105"/>
      <c r="G905" s="106"/>
      <c r="H905" s="176"/>
      <c r="I905" s="107"/>
      <c r="J905" s="246"/>
      <c r="K905" s="247"/>
      <c r="M905" s="48"/>
      <c r="R905" s="154"/>
      <c r="S905" s="154"/>
    </row>
    <row r="906" spans="1:19" s="90" customFormat="1" ht="15">
      <c r="A906" s="91"/>
      <c r="F906" s="105"/>
      <c r="G906" s="106"/>
      <c r="H906" s="176"/>
      <c r="I906" s="107"/>
      <c r="J906" s="246"/>
      <c r="K906" s="247"/>
      <c r="M906" s="48"/>
      <c r="R906" s="154"/>
      <c r="S906" s="154"/>
    </row>
    <row r="907" spans="1:19" s="90" customFormat="1" ht="15">
      <c r="A907" s="91"/>
      <c r="F907" s="105"/>
      <c r="G907" s="106"/>
      <c r="H907" s="176"/>
      <c r="I907" s="107"/>
      <c r="J907" s="246"/>
      <c r="K907" s="247"/>
      <c r="M907" s="48"/>
      <c r="R907" s="154"/>
      <c r="S907" s="154"/>
    </row>
    <row r="908" spans="1:19" s="90" customFormat="1" ht="15">
      <c r="A908" s="91"/>
      <c r="F908" s="105"/>
      <c r="G908" s="106"/>
      <c r="H908" s="176"/>
      <c r="I908" s="107"/>
      <c r="J908" s="246"/>
      <c r="K908" s="247"/>
      <c r="M908" s="48"/>
      <c r="R908" s="154"/>
      <c r="S908" s="154"/>
    </row>
    <row r="909" spans="1:19" s="90" customFormat="1" ht="15">
      <c r="A909" s="91"/>
      <c r="F909" s="105"/>
      <c r="G909" s="106"/>
      <c r="H909" s="176"/>
      <c r="I909" s="107"/>
      <c r="J909" s="246"/>
      <c r="K909" s="247"/>
      <c r="M909" s="48"/>
      <c r="R909" s="154"/>
      <c r="S909" s="154"/>
    </row>
    <row r="910" spans="1:19" s="90" customFormat="1" ht="15">
      <c r="A910" s="91"/>
      <c r="F910" s="105"/>
      <c r="G910" s="106"/>
      <c r="H910" s="176"/>
      <c r="I910" s="107"/>
      <c r="J910" s="246"/>
      <c r="K910" s="247"/>
      <c r="M910" s="48"/>
      <c r="R910" s="154"/>
      <c r="S910" s="154"/>
    </row>
    <row r="911" spans="1:19" s="90" customFormat="1" ht="15">
      <c r="A911" s="91"/>
      <c r="F911" s="105"/>
      <c r="G911" s="106"/>
      <c r="H911" s="176"/>
      <c r="I911" s="107"/>
      <c r="J911" s="246"/>
      <c r="K911" s="247"/>
      <c r="M911" s="48"/>
      <c r="R911" s="154"/>
      <c r="S911" s="154"/>
    </row>
    <row r="912" spans="1:19" s="90" customFormat="1" ht="15">
      <c r="A912" s="91"/>
      <c r="F912" s="105"/>
      <c r="G912" s="106"/>
      <c r="H912" s="176"/>
      <c r="I912" s="107"/>
      <c r="J912" s="246"/>
      <c r="K912" s="247"/>
      <c r="M912" s="48"/>
      <c r="R912" s="154"/>
      <c r="S912" s="154"/>
    </row>
    <row r="913" spans="1:19" s="90" customFormat="1" ht="15">
      <c r="A913" s="91"/>
      <c r="F913" s="105"/>
      <c r="G913" s="106"/>
      <c r="H913" s="176"/>
      <c r="I913" s="107"/>
      <c r="J913" s="246"/>
      <c r="K913" s="247"/>
      <c r="M913" s="48"/>
      <c r="R913" s="154"/>
      <c r="S913" s="154"/>
    </row>
    <row r="914" spans="1:19" s="90" customFormat="1" ht="15">
      <c r="A914" s="91"/>
      <c r="F914" s="105"/>
      <c r="G914" s="106"/>
      <c r="H914" s="176"/>
      <c r="I914" s="107"/>
      <c r="J914" s="246"/>
      <c r="K914" s="247"/>
      <c r="M914" s="48"/>
      <c r="R914" s="154"/>
      <c r="S914" s="154"/>
    </row>
    <row r="915" spans="1:19" s="90" customFormat="1" ht="15">
      <c r="A915" s="91"/>
      <c r="F915" s="105"/>
      <c r="G915" s="106"/>
      <c r="H915" s="176"/>
      <c r="I915" s="107"/>
      <c r="J915" s="246"/>
      <c r="K915" s="247"/>
      <c r="M915" s="48"/>
      <c r="R915" s="154"/>
      <c r="S915" s="154"/>
    </row>
    <row r="916" spans="1:19" s="90" customFormat="1" ht="15">
      <c r="A916" s="91"/>
      <c r="F916" s="105"/>
      <c r="G916" s="106"/>
      <c r="H916" s="176"/>
      <c r="I916" s="107"/>
      <c r="J916" s="246"/>
      <c r="K916" s="247"/>
      <c r="M916" s="48"/>
      <c r="R916" s="154"/>
      <c r="S916" s="154"/>
    </row>
    <row r="917" spans="1:19" s="90" customFormat="1" ht="15">
      <c r="A917" s="91"/>
      <c r="F917" s="105"/>
      <c r="G917" s="106"/>
      <c r="H917" s="176"/>
      <c r="I917" s="107"/>
      <c r="J917" s="246"/>
      <c r="K917" s="247"/>
      <c r="M917" s="48"/>
      <c r="R917" s="154"/>
      <c r="S917" s="154"/>
    </row>
    <row r="918" spans="1:19" s="90" customFormat="1" ht="15">
      <c r="A918" s="91"/>
      <c r="F918" s="105"/>
      <c r="G918" s="106"/>
      <c r="H918" s="176"/>
      <c r="I918" s="107"/>
      <c r="J918" s="246"/>
      <c r="K918" s="247"/>
      <c r="M918" s="48"/>
      <c r="R918" s="154"/>
      <c r="S918" s="154"/>
    </row>
    <row r="919" spans="1:19" s="90" customFormat="1" ht="15">
      <c r="A919" s="91"/>
      <c r="F919" s="105"/>
      <c r="G919" s="106"/>
      <c r="H919" s="176"/>
      <c r="I919" s="107"/>
      <c r="J919" s="246"/>
      <c r="K919" s="247"/>
      <c r="M919" s="48"/>
      <c r="R919" s="154"/>
      <c r="S919" s="154"/>
    </row>
    <row r="920" spans="1:19" s="90" customFormat="1" ht="15">
      <c r="A920" s="91"/>
      <c r="F920" s="105"/>
      <c r="G920" s="106"/>
      <c r="H920" s="176"/>
      <c r="I920" s="107"/>
      <c r="J920" s="246"/>
      <c r="K920" s="247"/>
      <c r="M920" s="48"/>
      <c r="R920" s="154"/>
      <c r="S920" s="154"/>
    </row>
    <row r="921" spans="1:19" s="90" customFormat="1" ht="15">
      <c r="A921" s="91"/>
      <c r="F921" s="105"/>
      <c r="G921" s="106"/>
      <c r="H921" s="176"/>
      <c r="I921" s="107"/>
      <c r="J921" s="246"/>
      <c r="K921" s="247"/>
      <c r="M921" s="48"/>
      <c r="R921" s="154"/>
      <c r="S921" s="154"/>
    </row>
    <row r="922" spans="1:19" s="90" customFormat="1" ht="15">
      <c r="A922" s="91"/>
      <c r="F922" s="105"/>
      <c r="G922" s="106"/>
      <c r="H922" s="176"/>
      <c r="I922" s="107"/>
      <c r="J922" s="246"/>
      <c r="K922" s="247"/>
      <c r="M922" s="48"/>
      <c r="R922" s="154"/>
      <c r="S922" s="154"/>
    </row>
    <row r="923" spans="1:19" s="90" customFormat="1" ht="15">
      <c r="A923" s="91"/>
      <c r="F923" s="105"/>
      <c r="G923" s="106"/>
      <c r="H923" s="176"/>
      <c r="I923" s="107"/>
      <c r="J923" s="246"/>
      <c r="K923" s="247"/>
      <c r="M923" s="48"/>
      <c r="R923" s="154"/>
      <c r="S923" s="154"/>
    </row>
    <row r="924" spans="1:19" s="90" customFormat="1" ht="15">
      <c r="A924" s="91"/>
      <c r="F924" s="105"/>
      <c r="G924" s="106"/>
      <c r="H924" s="176"/>
      <c r="I924" s="107"/>
      <c r="J924" s="246"/>
      <c r="K924" s="247"/>
      <c r="M924" s="48"/>
      <c r="R924" s="154"/>
      <c r="S924" s="154"/>
    </row>
    <row r="925" spans="1:19" s="90" customFormat="1" ht="15">
      <c r="A925" s="91"/>
      <c r="F925" s="105"/>
      <c r="G925" s="106"/>
      <c r="H925" s="176"/>
      <c r="I925" s="107"/>
      <c r="J925" s="246"/>
      <c r="K925" s="247"/>
      <c r="M925" s="48"/>
      <c r="R925" s="154"/>
      <c r="S925" s="154"/>
    </row>
    <row r="926" spans="1:19" s="90" customFormat="1" ht="15">
      <c r="A926" s="91"/>
      <c r="F926" s="105"/>
      <c r="G926" s="106"/>
      <c r="H926" s="176"/>
      <c r="I926" s="107"/>
      <c r="J926" s="246"/>
      <c r="K926" s="247"/>
      <c r="M926" s="48"/>
      <c r="R926" s="154"/>
      <c r="S926" s="154"/>
    </row>
    <row r="927" spans="1:19" s="90" customFormat="1" ht="15">
      <c r="A927" s="91"/>
      <c r="F927" s="105"/>
      <c r="G927" s="106"/>
      <c r="H927" s="176"/>
      <c r="I927" s="107"/>
      <c r="J927" s="246"/>
      <c r="K927" s="247"/>
      <c r="M927" s="48"/>
      <c r="R927" s="154"/>
      <c r="S927" s="154"/>
    </row>
    <row r="928" spans="1:19" s="90" customFormat="1" ht="15">
      <c r="A928" s="91"/>
      <c r="F928" s="105"/>
      <c r="G928" s="106"/>
      <c r="H928" s="176"/>
      <c r="I928" s="107"/>
      <c r="J928" s="246"/>
      <c r="K928" s="247"/>
      <c r="M928" s="48"/>
      <c r="R928" s="154"/>
      <c r="S928" s="154"/>
    </row>
    <row r="929" spans="1:19" s="90" customFormat="1" ht="15">
      <c r="A929" s="91"/>
      <c r="F929" s="105"/>
      <c r="G929" s="106"/>
      <c r="H929" s="176"/>
      <c r="I929" s="107"/>
      <c r="J929" s="246"/>
      <c r="K929" s="247"/>
      <c r="M929" s="48"/>
      <c r="R929" s="154"/>
      <c r="S929" s="154"/>
    </row>
    <row r="930" spans="1:19" s="90" customFormat="1" ht="15">
      <c r="A930" s="91"/>
      <c r="F930" s="105"/>
      <c r="G930" s="106"/>
      <c r="H930" s="176"/>
      <c r="I930" s="107"/>
      <c r="J930" s="246"/>
      <c r="K930" s="247"/>
      <c r="M930" s="48"/>
      <c r="R930" s="154"/>
      <c r="S930" s="154"/>
    </row>
    <row r="931" spans="1:19" s="90" customFormat="1" ht="15">
      <c r="A931" s="91"/>
      <c r="F931" s="105"/>
      <c r="G931" s="106"/>
      <c r="H931" s="176"/>
      <c r="I931" s="107"/>
      <c r="J931" s="246"/>
      <c r="K931" s="247"/>
      <c r="M931" s="48"/>
      <c r="R931" s="154"/>
      <c r="S931" s="154"/>
    </row>
    <row r="932" spans="1:19" s="90" customFormat="1" ht="15">
      <c r="A932" s="91"/>
      <c r="F932" s="105"/>
      <c r="G932" s="106"/>
      <c r="H932" s="176"/>
      <c r="I932" s="107"/>
      <c r="J932" s="246"/>
      <c r="K932" s="247"/>
      <c r="M932" s="48"/>
      <c r="R932" s="154"/>
      <c r="S932" s="154"/>
    </row>
    <row r="933" spans="1:19" s="90" customFormat="1" ht="15">
      <c r="A933" s="91"/>
      <c r="F933" s="105"/>
      <c r="G933" s="106"/>
      <c r="H933" s="176"/>
      <c r="I933" s="107"/>
      <c r="J933" s="246"/>
      <c r="K933" s="247"/>
      <c r="M933" s="48"/>
      <c r="R933" s="154"/>
      <c r="S933" s="154"/>
    </row>
    <row r="934" spans="1:19" s="90" customFormat="1" ht="15">
      <c r="A934" s="91"/>
      <c r="F934" s="105"/>
      <c r="G934" s="106"/>
      <c r="H934" s="176"/>
      <c r="I934" s="107"/>
      <c r="J934" s="246"/>
      <c r="K934" s="247"/>
      <c r="M934" s="48"/>
      <c r="R934" s="154"/>
      <c r="S934" s="154"/>
    </row>
    <row r="935" spans="1:19" s="90" customFormat="1" ht="15">
      <c r="A935" s="91"/>
      <c r="F935" s="105"/>
      <c r="G935" s="106"/>
      <c r="H935" s="176"/>
      <c r="I935" s="107"/>
      <c r="J935" s="246"/>
      <c r="K935" s="247"/>
      <c r="M935" s="48"/>
      <c r="R935" s="154"/>
      <c r="S935" s="154"/>
    </row>
    <row r="936" spans="1:19" s="90" customFormat="1" ht="15">
      <c r="A936" s="91"/>
      <c r="F936" s="105"/>
      <c r="G936" s="106"/>
      <c r="H936" s="176"/>
      <c r="I936" s="107"/>
      <c r="J936" s="246"/>
      <c r="K936" s="247"/>
      <c r="M936" s="48"/>
      <c r="R936" s="154"/>
      <c r="S936" s="154"/>
    </row>
    <row r="937" spans="1:19" s="90" customFormat="1" ht="15">
      <c r="A937" s="91"/>
      <c r="F937" s="105"/>
      <c r="G937" s="106"/>
      <c r="H937" s="176"/>
      <c r="I937" s="107"/>
      <c r="J937" s="246"/>
      <c r="K937" s="247"/>
      <c r="M937" s="48"/>
      <c r="R937" s="154"/>
      <c r="S937" s="154"/>
    </row>
    <row r="938" spans="1:19" s="90" customFormat="1" ht="15">
      <c r="A938" s="91"/>
      <c r="F938" s="105"/>
      <c r="G938" s="106"/>
      <c r="H938" s="176"/>
      <c r="I938" s="107"/>
      <c r="J938" s="246"/>
      <c r="K938" s="247"/>
      <c r="M938" s="48"/>
      <c r="R938" s="154"/>
      <c r="S938" s="154"/>
    </row>
    <row r="939" spans="1:19" s="90" customFormat="1" ht="15">
      <c r="A939" s="91"/>
      <c r="F939" s="105"/>
      <c r="G939" s="106"/>
      <c r="H939" s="176"/>
      <c r="I939" s="107"/>
      <c r="J939" s="246"/>
      <c r="K939" s="247"/>
      <c r="M939" s="48"/>
      <c r="R939" s="154"/>
      <c r="S939" s="154"/>
    </row>
    <row r="940" spans="1:19" s="90" customFormat="1" ht="15">
      <c r="A940" s="91"/>
      <c r="F940" s="105"/>
      <c r="G940" s="106"/>
      <c r="H940" s="176"/>
      <c r="I940" s="107"/>
      <c r="J940" s="246"/>
      <c r="K940" s="247"/>
      <c r="M940" s="48"/>
      <c r="R940" s="154"/>
      <c r="S940" s="154"/>
    </row>
    <row r="941" spans="1:19" s="90" customFormat="1" ht="15">
      <c r="A941" s="91"/>
      <c r="F941" s="105"/>
      <c r="G941" s="106"/>
      <c r="H941" s="176"/>
      <c r="I941" s="107"/>
      <c r="J941" s="246"/>
      <c r="K941" s="247"/>
      <c r="M941" s="48"/>
      <c r="R941" s="154"/>
      <c r="S941" s="154"/>
    </row>
    <row r="942" spans="1:19" s="90" customFormat="1" ht="15">
      <c r="A942" s="91"/>
      <c r="F942" s="105"/>
      <c r="G942" s="106"/>
      <c r="H942" s="176"/>
      <c r="I942" s="107"/>
      <c r="J942" s="246"/>
      <c r="K942" s="247"/>
      <c r="M942" s="48"/>
      <c r="R942" s="154"/>
      <c r="S942" s="154"/>
    </row>
    <row r="943" spans="1:19" s="90" customFormat="1" ht="15">
      <c r="A943" s="91"/>
      <c r="F943" s="105"/>
      <c r="G943" s="106"/>
      <c r="H943" s="176"/>
      <c r="I943" s="107"/>
      <c r="J943" s="246"/>
      <c r="K943" s="247"/>
      <c r="M943" s="48"/>
      <c r="R943" s="154"/>
      <c r="S943" s="154"/>
    </row>
    <row r="944" spans="1:19" s="90" customFormat="1" ht="15">
      <c r="A944" s="91"/>
      <c r="F944" s="105"/>
      <c r="G944" s="106"/>
      <c r="H944" s="176"/>
      <c r="I944" s="107"/>
      <c r="J944" s="246"/>
      <c r="K944" s="247"/>
      <c r="M944" s="48"/>
      <c r="R944" s="154"/>
      <c r="S944" s="154"/>
    </row>
    <row r="945" spans="1:19" s="90" customFormat="1" ht="15">
      <c r="A945" s="91"/>
      <c r="F945" s="105"/>
      <c r="G945" s="106"/>
      <c r="H945" s="176"/>
      <c r="I945" s="107"/>
      <c r="J945" s="246"/>
      <c r="K945" s="247"/>
      <c r="M945" s="48"/>
      <c r="R945" s="154"/>
      <c r="S945" s="154"/>
    </row>
    <row r="946" spans="1:19" s="90" customFormat="1" ht="15">
      <c r="A946" s="91"/>
      <c r="F946" s="105"/>
      <c r="G946" s="106"/>
      <c r="H946" s="176"/>
      <c r="I946" s="107"/>
      <c r="J946" s="246"/>
      <c r="K946" s="247"/>
      <c r="M946" s="48"/>
      <c r="R946" s="154"/>
      <c r="S946" s="154"/>
    </row>
    <row r="947" spans="1:19" s="90" customFormat="1" ht="15">
      <c r="A947" s="91"/>
      <c r="F947" s="105"/>
      <c r="G947" s="106"/>
      <c r="H947" s="176"/>
      <c r="I947" s="107"/>
      <c r="J947" s="246"/>
      <c r="K947" s="247"/>
      <c r="M947" s="48"/>
      <c r="R947" s="154"/>
      <c r="S947" s="154"/>
    </row>
    <row r="948" spans="1:19" s="90" customFormat="1" ht="15">
      <c r="A948" s="91"/>
      <c r="F948" s="105"/>
      <c r="G948" s="106"/>
      <c r="H948" s="176"/>
      <c r="I948" s="107"/>
      <c r="J948" s="246"/>
      <c r="K948" s="247"/>
      <c r="M948" s="48"/>
      <c r="R948" s="154"/>
      <c r="S948" s="154"/>
    </row>
    <row r="949" spans="1:19" s="90" customFormat="1" ht="15">
      <c r="A949" s="91"/>
      <c r="F949" s="105"/>
      <c r="G949" s="106"/>
      <c r="H949" s="176"/>
      <c r="I949" s="107"/>
      <c r="J949" s="246"/>
      <c r="K949" s="247"/>
      <c r="M949" s="48"/>
      <c r="R949" s="154"/>
      <c r="S949" s="154"/>
    </row>
    <row r="950" spans="1:19" s="90" customFormat="1" ht="15">
      <c r="A950" s="91"/>
      <c r="F950" s="105"/>
      <c r="G950" s="106"/>
      <c r="H950" s="176"/>
      <c r="I950" s="107"/>
      <c r="J950" s="246"/>
      <c r="K950" s="247"/>
      <c r="M950" s="48"/>
      <c r="R950" s="154"/>
      <c r="S950" s="154"/>
    </row>
    <row r="951" spans="1:19" s="90" customFormat="1" ht="15">
      <c r="A951" s="91"/>
      <c r="F951" s="105"/>
      <c r="G951" s="106"/>
      <c r="H951" s="176"/>
      <c r="I951" s="107"/>
      <c r="J951" s="246"/>
      <c r="K951" s="247"/>
      <c r="M951" s="48"/>
      <c r="R951" s="154"/>
      <c r="S951" s="154"/>
    </row>
    <row r="952" spans="1:19" s="90" customFormat="1" ht="15">
      <c r="A952" s="91"/>
      <c r="F952" s="105"/>
      <c r="G952" s="106"/>
      <c r="H952" s="176"/>
      <c r="I952" s="107"/>
      <c r="J952" s="246"/>
      <c r="K952" s="247"/>
      <c r="M952" s="48"/>
      <c r="R952" s="154"/>
      <c r="S952" s="154"/>
    </row>
    <row r="953" spans="1:19" s="90" customFormat="1" ht="15">
      <c r="A953" s="91"/>
      <c r="F953" s="105"/>
      <c r="G953" s="106"/>
      <c r="H953" s="176"/>
      <c r="I953" s="107"/>
      <c r="J953" s="246"/>
      <c r="K953" s="247"/>
      <c r="M953" s="48"/>
      <c r="R953" s="154"/>
      <c r="S953" s="154"/>
    </row>
    <row r="954" spans="1:19" s="90" customFormat="1" ht="15">
      <c r="A954" s="91"/>
      <c r="F954" s="105"/>
      <c r="G954" s="106"/>
      <c r="H954" s="176"/>
      <c r="I954" s="107"/>
      <c r="J954" s="246"/>
      <c r="K954" s="247"/>
      <c r="M954" s="48"/>
      <c r="R954" s="154"/>
      <c r="S954" s="154"/>
    </row>
    <row r="955" spans="1:19" s="90" customFormat="1" ht="15">
      <c r="A955" s="91"/>
      <c r="F955" s="105"/>
      <c r="G955" s="106"/>
      <c r="H955" s="176"/>
      <c r="I955" s="107"/>
      <c r="J955" s="246"/>
      <c r="K955" s="247"/>
      <c r="M955" s="48"/>
      <c r="R955" s="154"/>
      <c r="S955" s="154"/>
    </row>
    <row r="956" spans="1:19" s="90" customFormat="1" ht="15">
      <c r="A956" s="91"/>
      <c r="F956" s="105"/>
      <c r="G956" s="106"/>
      <c r="H956" s="176"/>
      <c r="I956" s="107"/>
      <c r="J956" s="246"/>
      <c r="K956" s="247"/>
      <c r="M956" s="48"/>
      <c r="R956" s="154"/>
      <c r="S956" s="154"/>
    </row>
    <row r="957" spans="1:19" s="90" customFormat="1" ht="15">
      <c r="A957" s="91"/>
      <c r="F957" s="105"/>
      <c r="G957" s="106"/>
      <c r="H957" s="176"/>
      <c r="I957" s="107"/>
      <c r="J957" s="246"/>
      <c r="K957" s="247"/>
      <c r="M957" s="48"/>
      <c r="R957" s="154"/>
      <c r="S957" s="154"/>
    </row>
    <row r="958" spans="1:19" s="90" customFormat="1" ht="15">
      <c r="A958" s="91"/>
      <c r="F958" s="105"/>
      <c r="G958" s="106"/>
      <c r="H958" s="176"/>
      <c r="I958" s="107"/>
      <c r="J958" s="246"/>
      <c r="K958" s="247"/>
      <c r="M958" s="48"/>
      <c r="R958" s="154"/>
      <c r="S958" s="154"/>
    </row>
    <row r="959" spans="1:19" s="90" customFormat="1" ht="15">
      <c r="A959" s="91"/>
      <c r="F959" s="105"/>
      <c r="G959" s="106"/>
      <c r="H959" s="176"/>
      <c r="I959" s="107"/>
      <c r="J959" s="246"/>
      <c r="K959" s="247"/>
      <c r="M959" s="48"/>
      <c r="R959" s="154"/>
      <c r="S959" s="154"/>
    </row>
    <row r="960" spans="1:19" s="90" customFormat="1" ht="15">
      <c r="A960" s="91"/>
      <c r="F960" s="105"/>
      <c r="G960" s="106"/>
      <c r="H960" s="176"/>
      <c r="I960" s="107"/>
      <c r="J960" s="246"/>
      <c r="K960" s="247"/>
      <c r="M960" s="48"/>
      <c r="R960" s="154"/>
      <c r="S960" s="154"/>
    </row>
    <row r="961" spans="1:19" s="90" customFormat="1" ht="15">
      <c r="A961" s="91"/>
      <c r="F961" s="105"/>
      <c r="G961" s="106"/>
      <c r="H961" s="176"/>
      <c r="I961" s="107"/>
      <c r="J961" s="246"/>
      <c r="K961" s="247"/>
      <c r="M961" s="48"/>
      <c r="R961" s="154"/>
      <c r="S961" s="154"/>
    </row>
    <row r="962" spans="1:19" s="90" customFormat="1" ht="15">
      <c r="A962" s="91"/>
      <c r="F962" s="105"/>
      <c r="G962" s="106"/>
      <c r="H962" s="176"/>
      <c r="I962" s="107"/>
      <c r="J962" s="246"/>
      <c r="K962" s="247"/>
      <c r="M962" s="48"/>
      <c r="R962" s="154"/>
      <c r="S962" s="154"/>
    </row>
    <row r="963" spans="1:19" s="90" customFormat="1" ht="15">
      <c r="A963" s="91"/>
      <c r="F963" s="105"/>
      <c r="G963" s="106"/>
      <c r="H963" s="176"/>
      <c r="I963" s="107"/>
      <c r="J963" s="246"/>
      <c r="K963" s="247"/>
      <c r="M963" s="48"/>
      <c r="R963" s="154"/>
      <c r="S963" s="154"/>
    </row>
    <row r="964" spans="1:19" s="90" customFormat="1" ht="15">
      <c r="A964" s="91"/>
      <c r="F964" s="105"/>
      <c r="G964" s="106"/>
      <c r="H964" s="176"/>
      <c r="I964" s="107"/>
      <c r="J964" s="246"/>
      <c r="K964" s="247"/>
      <c r="M964" s="48"/>
      <c r="R964" s="154"/>
      <c r="S964" s="154"/>
    </row>
    <row r="965" spans="1:19" s="90" customFormat="1" ht="15">
      <c r="A965" s="91"/>
      <c r="F965" s="105"/>
      <c r="G965" s="106"/>
      <c r="H965" s="176"/>
      <c r="I965" s="107"/>
      <c r="J965" s="246"/>
      <c r="K965" s="247"/>
      <c r="M965" s="48"/>
      <c r="R965" s="154"/>
      <c r="S965" s="154"/>
    </row>
    <row r="966" spans="1:19" s="90" customFormat="1" ht="15">
      <c r="A966" s="91"/>
      <c r="F966" s="105"/>
      <c r="G966" s="106"/>
      <c r="H966" s="176"/>
      <c r="I966" s="107"/>
      <c r="J966" s="246"/>
      <c r="K966" s="247"/>
      <c r="M966" s="48"/>
      <c r="R966" s="154"/>
      <c r="S966" s="154"/>
    </row>
    <row r="967" spans="1:19" s="90" customFormat="1" ht="15">
      <c r="A967" s="91"/>
      <c r="F967" s="105"/>
      <c r="G967" s="106"/>
      <c r="H967" s="176"/>
      <c r="I967" s="107"/>
      <c r="J967" s="246"/>
      <c r="K967" s="247"/>
      <c r="M967" s="48"/>
      <c r="R967" s="154"/>
      <c r="S967" s="154"/>
    </row>
    <row r="968" spans="1:19" s="90" customFormat="1" ht="15">
      <c r="A968" s="91"/>
      <c r="F968" s="105"/>
      <c r="G968" s="106"/>
      <c r="H968" s="176"/>
      <c r="I968" s="107"/>
      <c r="J968" s="246"/>
      <c r="K968" s="247"/>
      <c r="M968" s="48"/>
      <c r="R968" s="154"/>
      <c r="S968" s="154"/>
    </row>
    <row r="969" spans="1:19" s="90" customFormat="1" ht="15">
      <c r="A969" s="91"/>
      <c r="F969" s="105"/>
      <c r="G969" s="106"/>
      <c r="H969" s="176"/>
      <c r="I969" s="107"/>
      <c r="J969" s="246"/>
      <c r="K969" s="247"/>
      <c r="M969" s="48"/>
      <c r="R969" s="154"/>
      <c r="S969" s="154"/>
    </row>
    <row r="970" spans="1:19" s="90" customFormat="1" ht="15">
      <c r="A970" s="91"/>
      <c r="F970" s="105"/>
      <c r="G970" s="106"/>
      <c r="H970" s="176"/>
      <c r="I970" s="107"/>
      <c r="J970" s="246"/>
      <c r="K970" s="247"/>
      <c r="M970" s="48"/>
      <c r="R970" s="154"/>
      <c r="S970" s="154"/>
    </row>
    <row r="971" spans="1:19" s="90" customFormat="1" ht="15">
      <c r="A971" s="91"/>
      <c r="F971" s="105"/>
      <c r="G971" s="106"/>
      <c r="H971" s="176"/>
      <c r="I971" s="107"/>
      <c r="J971" s="246"/>
      <c r="K971" s="247"/>
      <c r="M971" s="48"/>
      <c r="R971" s="154"/>
      <c r="S971" s="154"/>
    </row>
    <row r="972" spans="1:19" s="90" customFormat="1" ht="15">
      <c r="A972" s="91"/>
      <c r="F972" s="105"/>
      <c r="G972" s="106"/>
      <c r="H972" s="176"/>
      <c r="I972" s="107"/>
      <c r="J972" s="246"/>
      <c r="K972" s="247"/>
      <c r="M972" s="48"/>
      <c r="R972" s="154"/>
      <c r="S972" s="154"/>
    </row>
    <row r="973" spans="1:19" s="90" customFormat="1" ht="15">
      <c r="A973" s="91"/>
      <c r="F973" s="105"/>
      <c r="G973" s="106"/>
      <c r="H973" s="176"/>
      <c r="I973" s="107"/>
      <c r="J973" s="246"/>
      <c r="K973" s="247"/>
      <c r="M973" s="48"/>
      <c r="R973" s="154"/>
      <c r="S973" s="154"/>
    </row>
    <row r="974" spans="1:19" s="90" customFormat="1" ht="15">
      <c r="A974" s="91"/>
      <c r="F974" s="105"/>
      <c r="G974" s="106"/>
      <c r="H974" s="176"/>
      <c r="I974" s="107"/>
      <c r="J974" s="246"/>
      <c r="K974" s="247"/>
      <c r="M974" s="48"/>
      <c r="R974" s="154"/>
      <c r="S974" s="154"/>
    </row>
    <row r="975" spans="1:19" s="90" customFormat="1" ht="15">
      <c r="A975" s="91"/>
      <c r="F975" s="105"/>
      <c r="G975" s="106"/>
      <c r="H975" s="176"/>
      <c r="I975" s="107"/>
      <c r="J975" s="246"/>
      <c r="K975" s="247"/>
      <c r="M975" s="48"/>
      <c r="R975" s="154"/>
      <c r="S975" s="154"/>
    </row>
    <row r="976" spans="1:19" s="90" customFormat="1" ht="15">
      <c r="A976" s="91"/>
      <c r="F976" s="105"/>
      <c r="G976" s="106"/>
      <c r="H976" s="176"/>
      <c r="I976" s="107"/>
      <c r="J976" s="246"/>
      <c r="K976" s="247"/>
      <c r="M976" s="48"/>
      <c r="R976" s="154"/>
      <c r="S976" s="154"/>
    </row>
    <row r="977" spans="1:19" s="90" customFormat="1" ht="15">
      <c r="A977" s="91"/>
      <c r="F977" s="105"/>
      <c r="G977" s="106"/>
      <c r="H977" s="176"/>
      <c r="I977" s="107"/>
      <c r="J977" s="246"/>
      <c r="K977" s="247"/>
      <c r="M977" s="48"/>
      <c r="R977" s="154"/>
      <c r="S977" s="154"/>
    </row>
    <row r="978" spans="1:19" s="90" customFormat="1" ht="15">
      <c r="A978" s="91"/>
      <c r="F978" s="105"/>
      <c r="G978" s="106"/>
      <c r="H978" s="176"/>
      <c r="I978" s="107"/>
      <c r="J978" s="246"/>
      <c r="K978" s="247"/>
      <c r="M978" s="48"/>
      <c r="R978" s="154"/>
      <c r="S978" s="154"/>
    </row>
    <row r="979" spans="1:19" s="90" customFormat="1" ht="15">
      <c r="A979" s="91"/>
      <c r="F979" s="105"/>
      <c r="G979" s="106"/>
      <c r="H979" s="176"/>
      <c r="I979" s="107"/>
      <c r="J979" s="246"/>
      <c r="K979" s="247"/>
      <c r="M979" s="48"/>
      <c r="R979" s="154"/>
      <c r="S979" s="154"/>
    </row>
    <row r="980" spans="1:19" s="90" customFormat="1" ht="15">
      <c r="A980" s="91"/>
      <c r="F980" s="105"/>
      <c r="G980" s="106"/>
      <c r="H980" s="176"/>
      <c r="I980" s="107"/>
      <c r="J980" s="246"/>
      <c r="K980" s="247"/>
      <c r="M980" s="48"/>
      <c r="R980" s="154"/>
      <c r="S980" s="154"/>
    </row>
    <row r="981" spans="1:19" s="90" customFormat="1" ht="15">
      <c r="A981" s="91"/>
      <c r="F981" s="105"/>
      <c r="G981" s="106"/>
      <c r="H981" s="176"/>
      <c r="I981" s="107"/>
      <c r="J981" s="246"/>
      <c r="K981" s="247"/>
      <c r="M981" s="48"/>
      <c r="R981" s="154"/>
      <c r="S981" s="154"/>
    </row>
    <row r="982" spans="1:19" s="90" customFormat="1" ht="15">
      <c r="A982" s="91"/>
      <c r="F982" s="105"/>
      <c r="G982" s="106"/>
      <c r="H982" s="176"/>
      <c r="I982" s="107"/>
      <c r="J982" s="246"/>
      <c r="K982" s="247"/>
      <c r="M982" s="48"/>
      <c r="R982" s="154"/>
      <c r="S982" s="154"/>
    </row>
    <row r="983" spans="1:19" s="90" customFormat="1" ht="15">
      <c r="A983" s="91"/>
      <c r="F983" s="105"/>
      <c r="G983" s="106"/>
      <c r="H983" s="176"/>
      <c r="I983" s="107"/>
      <c r="J983" s="246"/>
      <c r="K983" s="247"/>
      <c r="M983" s="48"/>
      <c r="R983" s="154"/>
      <c r="S983" s="154"/>
    </row>
    <row r="984" spans="1:19" s="90" customFormat="1" ht="15">
      <c r="A984" s="91"/>
      <c r="F984" s="105"/>
      <c r="G984" s="106"/>
      <c r="H984" s="176"/>
      <c r="I984" s="107"/>
      <c r="J984" s="246"/>
      <c r="K984" s="247"/>
      <c r="M984" s="48"/>
      <c r="R984" s="154"/>
      <c r="S984" s="154"/>
    </row>
    <row r="985" spans="1:19" s="90" customFormat="1" ht="15">
      <c r="A985" s="91"/>
      <c r="F985" s="105"/>
      <c r="G985" s="106"/>
      <c r="H985" s="176"/>
      <c r="I985" s="107"/>
      <c r="J985" s="246"/>
      <c r="K985" s="247"/>
      <c r="M985" s="48"/>
      <c r="R985" s="154"/>
      <c r="S985" s="154"/>
    </row>
    <row r="986" spans="1:19" s="90" customFormat="1" ht="15">
      <c r="A986" s="91"/>
      <c r="F986" s="105"/>
      <c r="G986" s="106"/>
      <c r="H986" s="176"/>
      <c r="I986" s="107"/>
      <c r="J986" s="246"/>
      <c r="K986" s="247"/>
      <c r="M986" s="48"/>
      <c r="R986" s="154"/>
      <c r="S986" s="154"/>
    </row>
    <row r="987" spans="1:19" s="90" customFormat="1" ht="15">
      <c r="A987" s="91"/>
      <c r="F987" s="105"/>
      <c r="G987" s="106"/>
      <c r="H987" s="176"/>
      <c r="I987" s="107"/>
      <c r="J987" s="246"/>
      <c r="K987" s="247"/>
      <c r="M987" s="48"/>
      <c r="R987" s="154"/>
      <c r="S987" s="154"/>
    </row>
    <row r="988" spans="1:19" s="90" customFormat="1" ht="15">
      <c r="A988" s="91"/>
      <c r="F988" s="105"/>
      <c r="G988" s="106"/>
      <c r="H988" s="176"/>
      <c r="I988" s="107"/>
      <c r="J988" s="246"/>
      <c r="K988" s="247"/>
      <c r="M988" s="48"/>
      <c r="R988" s="154"/>
      <c r="S988" s="154"/>
    </row>
    <row r="989" spans="1:19" s="90" customFormat="1" ht="15">
      <c r="A989" s="91"/>
      <c r="F989" s="105"/>
      <c r="G989" s="106"/>
      <c r="H989" s="176"/>
      <c r="I989" s="107"/>
      <c r="J989" s="246"/>
      <c r="K989" s="247"/>
      <c r="M989" s="48"/>
      <c r="R989" s="154"/>
      <c r="S989" s="154"/>
    </row>
    <row r="990" spans="1:19" s="90" customFormat="1" ht="15">
      <c r="A990" s="91"/>
      <c r="F990" s="105"/>
      <c r="G990" s="106"/>
      <c r="H990" s="176"/>
      <c r="I990" s="107"/>
      <c r="J990" s="246"/>
      <c r="K990" s="247"/>
      <c r="M990" s="48"/>
      <c r="R990" s="154"/>
      <c r="S990" s="154"/>
    </row>
    <row r="991" spans="1:19" s="90" customFormat="1" ht="15">
      <c r="A991" s="91"/>
      <c r="F991" s="105"/>
      <c r="G991" s="106"/>
      <c r="H991" s="176"/>
      <c r="I991" s="107"/>
      <c r="J991" s="246"/>
      <c r="K991" s="247"/>
      <c r="M991" s="48"/>
      <c r="R991" s="154"/>
      <c r="S991" s="154"/>
    </row>
    <row r="992" spans="1:19" s="90" customFormat="1" ht="15">
      <c r="A992" s="91"/>
      <c r="F992" s="105"/>
      <c r="G992" s="106"/>
      <c r="H992" s="176"/>
      <c r="I992" s="107"/>
      <c r="J992" s="246"/>
      <c r="K992" s="247"/>
      <c r="M992" s="48"/>
      <c r="R992" s="154"/>
      <c r="S992" s="154"/>
    </row>
    <row r="993" spans="1:19" s="90" customFormat="1" ht="15">
      <c r="A993" s="91"/>
      <c r="F993" s="105"/>
      <c r="G993" s="106"/>
      <c r="H993" s="176"/>
      <c r="I993" s="107"/>
      <c r="J993" s="246"/>
      <c r="K993" s="247"/>
      <c r="M993" s="48"/>
      <c r="R993" s="154"/>
      <c r="S993" s="154"/>
    </row>
    <row r="994" spans="1:19" s="90" customFormat="1" ht="15">
      <c r="A994" s="91"/>
      <c r="F994" s="105"/>
      <c r="G994" s="106"/>
      <c r="H994" s="176"/>
      <c r="I994" s="107"/>
      <c r="J994" s="246"/>
      <c r="K994" s="247"/>
      <c r="M994" s="48"/>
      <c r="R994" s="154"/>
      <c r="S994" s="154"/>
    </row>
    <row r="995" spans="1:19" s="90" customFormat="1" ht="15">
      <c r="A995" s="91"/>
      <c r="F995" s="105"/>
      <c r="G995" s="106"/>
      <c r="H995" s="176"/>
      <c r="I995" s="107"/>
      <c r="J995" s="246"/>
      <c r="K995" s="247"/>
      <c r="M995" s="48"/>
      <c r="R995" s="154"/>
      <c r="S995" s="154"/>
    </row>
    <row r="996" spans="1:19" s="90" customFormat="1" ht="15">
      <c r="A996" s="91"/>
      <c r="F996" s="105"/>
      <c r="G996" s="106"/>
      <c r="H996" s="176"/>
      <c r="I996" s="107"/>
      <c r="J996" s="246"/>
      <c r="K996" s="247"/>
      <c r="M996" s="48"/>
      <c r="R996" s="154"/>
      <c r="S996" s="154"/>
    </row>
    <row r="997" spans="1:19" s="90" customFormat="1" ht="15">
      <c r="A997" s="91"/>
      <c r="F997" s="105"/>
      <c r="G997" s="106"/>
      <c r="H997" s="176"/>
      <c r="I997" s="107"/>
      <c r="J997" s="246"/>
      <c r="K997" s="247"/>
      <c r="M997" s="48"/>
      <c r="R997" s="154"/>
      <c r="S997" s="154"/>
    </row>
    <row r="998" spans="1:19" s="90" customFormat="1" ht="15">
      <c r="A998" s="91"/>
      <c r="F998" s="105"/>
      <c r="G998" s="106"/>
      <c r="H998" s="176"/>
      <c r="I998" s="107"/>
      <c r="J998" s="246"/>
      <c r="K998" s="247"/>
      <c r="M998" s="48"/>
      <c r="R998" s="154"/>
      <c r="S998" s="154"/>
    </row>
    <row r="999" spans="1:19" s="90" customFormat="1" ht="15">
      <c r="A999" s="91"/>
      <c r="F999" s="105"/>
      <c r="G999" s="106"/>
      <c r="H999" s="176"/>
      <c r="I999" s="107"/>
      <c r="J999" s="246"/>
      <c r="K999" s="247"/>
      <c r="M999" s="48"/>
      <c r="R999" s="154"/>
      <c r="S999" s="154"/>
    </row>
    <row r="1000" spans="1:19" s="90" customFormat="1" ht="15">
      <c r="A1000" s="91"/>
      <c r="F1000" s="105"/>
      <c r="G1000" s="106"/>
      <c r="H1000" s="176"/>
      <c r="I1000" s="107"/>
      <c r="J1000" s="246"/>
      <c r="K1000" s="247"/>
      <c r="M1000" s="48"/>
      <c r="R1000" s="154"/>
      <c r="S1000" s="154"/>
    </row>
    <row r="1001" spans="1:19" s="90" customFormat="1" ht="15">
      <c r="A1001" s="91"/>
      <c r="F1001" s="105"/>
      <c r="G1001" s="106"/>
      <c r="H1001" s="176"/>
      <c r="I1001" s="107"/>
      <c r="J1001" s="246"/>
      <c r="K1001" s="247"/>
      <c r="M1001" s="48"/>
      <c r="R1001" s="154"/>
      <c r="S1001" s="154"/>
    </row>
    <row r="1002" spans="1:19" s="90" customFormat="1" ht="15">
      <c r="A1002" s="91"/>
      <c r="F1002" s="105"/>
      <c r="G1002" s="106"/>
      <c r="H1002" s="176"/>
      <c r="I1002" s="107"/>
      <c r="J1002" s="246"/>
      <c r="K1002" s="247"/>
      <c r="M1002" s="48"/>
      <c r="R1002" s="154"/>
      <c r="S1002" s="154"/>
    </row>
    <row r="1003" spans="1:19" s="90" customFormat="1" ht="15">
      <c r="A1003" s="91"/>
      <c r="F1003" s="105"/>
      <c r="G1003" s="106"/>
      <c r="H1003" s="176"/>
      <c r="I1003" s="107"/>
      <c r="J1003" s="246"/>
      <c r="K1003" s="247"/>
      <c r="M1003" s="48"/>
      <c r="R1003" s="154"/>
      <c r="S1003" s="154"/>
    </row>
    <row r="1004" spans="1:19" s="90" customFormat="1" ht="15">
      <c r="A1004" s="91"/>
      <c r="F1004" s="105"/>
      <c r="G1004" s="106"/>
      <c r="H1004" s="176"/>
      <c r="I1004" s="107"/>
      <c r="J1004" s="246"/>
      <c r="K1004" s="247"/>
      <c r="M1004" s="48"/>
      <c r="R1004" s="154"/>
      <c r="S1004" s="154"/>
    </row>
    <row r="1005" spans="1:19" s="90" customFormat="1" ht="15">
      <c r="A1005" s="91"/>
      <c r="F1005" s="105"/>
      <c r="G1005" s="106"/>
      <c r="H1005" s="176"/>
      <c r="I1005" s="107"/>
      <c r="J1005" s="246"/>
      <c r="K1005" s="247"/>
      <c r="M1005" s="48"/>
      <c r="R1005" s="154"/>
      <c r="S1005" s="154"/>
    </row>
    <row r="1006" spans="1:19" s="90" customFormat="1" ht="15">
      <c r="A1006" s="91"/>
      <c r="F1006" s="105"/>
      <c r="G1006" s="106"/>
      <c r="H1006" s="176"/>
      <c r="I1006" s="107"/>
      <c r="J1006" s="246"/>
      <c r="K1006" s="247"/>
      <c r="M1006" s="48"/>
      <c r="R1006" s="154"/>
      <c r="S1006" s="154"/>
    </row>
    <row r="1007" spans="1:19" s="90" customFormat="1" ht="15">
      <c r="A1007" s="91"/>
      <c r="F1007" s="105"/>
      <c r="G1007" s="106"/>
      <c r="H1007" s="176"/>
      <c r="I1007" s="107"/>
      <c r="J1007" s="246"/>
      <c r="K1007" s="247"/>
      <c r="M1007" s="48"/>
      <c r="R1007" s="154"/>
      <c r="S1007" s="154"/>
    </row>
    <row r="1008" spans="1:19" s="90" customFormat="1" ht="15">
      <c r="A1008" s="91"/>
      <c r="F1008" s="105"/>
      <c r="G1008" s="106"/>
      <c r="H1008" s="176"/>
      <c r="I1008" s="107"/>
      <c r="J1008" s="246"/>
      <c r="K1008" s="247"/>
      <c r="M1008" s="48"/>
      <c r="R1008" s="154"/>
      <c r="S1008" s="154"/>
    </row>
    <row r="1009" spans="1:19" s="90" customFormat="1" ht="15">
      <c r="A1009" s="91"/>
      <c r="F1009" s="105"/>
      <c r="G1009" s="106"/>
      <c r="H1009" s="176"/>
      <c r="I1009" s="107"/>
      <c r="J1009" s="246"/>
      <c r="K1009" s="247"/>
      <c r="M1009" s="48"/>
      <c r="R1009" s="154"/>
      <c r="S1009" s="154"/>
    </row>
    <row r="1010" spans="1:19" s="90" customFormat="1" ht="15">
      <c r="A1010" s="91"/>
      <c r="F1010" s="105"/>
      <c r="G1010" s="106"/>
      <c r="H1010" s="176"/>
      <c r="I1010" s="107"/>
      <c r="J1010" s="246"/>
      <c r="K1010" s="247"/>
      <c r="M1010" s="48"/>
      <c r="R1010" s="154"/>
      <c r="S1010" s="154"/>
    </row>
    <row r="1011" spans="1:19" s="90" customFormat="1" ht="15">
      <c r="A1011" s="91"/>
      <c r="F1011" s="105"/>
      <c r="G1011" s="106"/>
      <c r="H1011" s="176"/>
      <c r="I1011" s="107"/>
      <c r="J1011" s="246"/>
      <c r="K1011" s="247"/>
      <c r="M1011" s="48"/>
      <c r="R1011" s="154"/>
      <c r="S1011" s="154"/>
    </row>
    <row r="1012" spans="1:19" s="90" customFormat="1" ht="15">
      <c r="A1012" s="91"/>
      <c r="F1012" s="105"/>
      <c r="G1012" s="106"/>
      <c r="H1012" s="176"/>
      <c r="I1012" s="107"/>
      <c r="J1012" s="246"/>
      <c r="K1012" s="247"/>
      <c r="M1012" s="48"/>
      <c r="R1012" s="154"/>
      <c r="S1012" s="154"/>
    </row>
    <row r="1013" spans="1:19" s="90" customFormat="1" ht="15">
      <c r="A1013" s="91"/>
      <c r="F1013" s="105"/>
      <c r="G1013" s="106"/>
      <c r="H1013" s="176"/>
      <c r="I1013" s="107"/>
      <c r="J1013" s="246"/>
      <c r="K1013" s="247"/>
      <c r="M1013" s="48"/>
      <c r="R1013" s="154"/>
      <c r="S1013" s="154"/>
    </row>
    <row r="1014" spans="1:19" s="90" customFormat="1" ht="15">
      <c r="A1014" s="91"/>
      <c r="F1014" s="105"/>
      <c r="G1014" s="106"/>
      <c r="H1014" s="176"/>
      <c r="I1014" s="107"/>
      <c r="J1014" s="246"/>
      <c r="K1014" s="247"/>
      <c r="M1014" s="48"/>
      <c r="R1014" s="154"/>
      <c r="S1014" s="154"/>
    </row>
    <row r="1015" spans="1:19" s="90" customFormat="1" ht="15">
      <c r="A1015" s="91"/>
      <c r="F1015" s="105"/>
      <c r="G1015" s="106"/>
      <c r="H1015" s="176"/>
      <c r="I1015" s="107"/>
      <c r="J1015" s="246"/>
      <c r="K1015" s="247"/>
      <c r="M1015" s="48"/>
      <c r="R1015" s="154"/>
      <c r="S1015" s="154"/>
    </row>
    <row r="1016" spans="1:19" s="90" customFormat="1" ht="15">
      <c r="A1016" s="91"/>
      <c r="F1016" s="105"/>
      <c r="G1016" s="106"/>
      <c r="H1016" s="176"/>
      <c r="I1016" s="107"/>
      <c r="J1016" s="246"/>
      <c r="K1016" s="247"/>
      <c r="M1016" s="48"/>
      <c r="R1016" s="154"/>
      <c r="S1016" s="154"/>
    </row>
    <row r="1017" spans="1:19" s="90" customFormat="1" ht="15">
      <c r="A1017" s="91"/>
      <c r="F1017" s="105"/>
      <c r="G1017" s="106"/>
      <c r="H1017" s="176"/>
      <c r="I1017" s="107"/>
      <c r="J1017" s="246"/>
      <c r="K1017" s="247"/>
      <c r="M1017" s="48"/>
      <c r="R1017" s="154"/>
      <c r="S1017" s="154"/>
    </row>
    <row r="1018" spans="1:19" s="90" customFormat="1" ht="15">
      <c r="A1018" s="91"/>
      <c r="F1018" s="105"/>
      <c r="G1018" s="106"/>
      <c r="H1018" s="176"/>
      <c r="I1018" s="107"/>
      <c r="J1018" s="246"/>
      <c r="K1018" s="247"/>
      <c r="M1018" s="48"/>
      <c r="R1018" s="154"/>
      <c r="S1018" s="154"/>
    </row>
    <row r="1019" spans="1:19" s="90" customFormat="1" ht="15">
      <c r="A1019" s="91"/>
      <c r="F1019" s="105"/>
      <c r="G1019" s="106"/>
      <c r="H1019" s="176"/>
      <c r="I1019" s="107"/>
      <c r="J1019" s="246"/>
      <c r="K1019" s="247"/>
      <c r="M1019" s="48"/>
      <c r="R1019" s="154"/>
      <c r="S1019" s="154"/>
    </row>
    <row r="1020" spans="1:19" s="90" customFormat="1" ht="15">
      <c r="A1020" s="91"/>
      <c r="F1020" s="105"/>
      <c r="G1020" s="106"/>
      <c r="H1020" s="176"/>
      <c r="I1020" s="107"/>
      <c r="J1020" s="246"/>
      <c r="K1020" s="247"/>
      <c r="M1020" s="48"/>
      <c r="R1020" s="154"/>
      <c r="S1020" s="154"/>
    </row>
    <row r="1021" spans="1:19" s="90" customFormat="1" ht="15">
      <c r="A1021" s="91"/>
      <c r="F1021" s="105"/>
      <c r="G1021" s="106"/>
      <c r="H1021" s="176"/>
      <c r="I1021" s="107"/>
      <c r="J1021" s="246"/>
      <c r="K1021" s="247"/>
      <c r="M1021" s="48"/>
      <c r="R1021" s="154"/>
      <c r="S1021" s="154"/>
    </row>
    <row r="1022" spans="1:19" s="90" customFormat="1" ht="15">
      <c r="A1022" s="91"/>
      <c r="F1022" s="105"/>
      <c r="G1022" s="106"/>
      <c r="H1022" s="176"/>
      <c r="I1022" s="107"/>
      <c r="J1022" s="246"/>
      <c r="K1022" s="247"/>
      <c r="M1022" s="48"/>
      <c r="R1022" s="154"/>
      <c r="S1022" s="154"/>
    </row>
    <row r="1023" spans="1:19" s="90" customFormat="1" ht="15">
      <c r="A1023" s="91"/>
      <c r="F1023" s="105"/>
      <c r="G1023" s="106"/>
      <c r="H1023" s="176"/>
      <c r="I1023" s="107"/>
      <c r="J1023" s="246"/>
      <c r="K1023" s="247"/>
      <c r="M1023" s="48"/>
      <c r="R1023" s="154"/>
      <c r="S1023" s="154"/>
    </row>
    <row r="1024" spans="1:19" s="90" customFormat="1" ht="15">
      <c r="A1024" s="91"/>
      <c r="F1024" s="105"/>
      <c r="G1024" s="106"/>
      <c r="H1024" s="176"/>
      <c r="I1024" s="107"/>
      <c r="J1024" s="246"/>
      <c r="K1024" s="247"/>
      <c r="M1024" s="48"/>
      <c r="R1024" s="154"/>
      <c r="S1024" s="154"/>
    </row>
    <row r="1025" spans="1:19" s="90" customFormat="1" ht="15">
      <c r="A1025" s="91"/>
      <c r="F1025" s="105"/>
      <c r="G1025" s="106"/>
      <c r="H1025" s="176"/>
      <c r="I1025" s="107"/>
      <c r="J1025" s="246"/>
      <c r="K1025" s="247"/>
      <c r="M1025" s="48"/>
      <c r="R1025" s="154"/>
      <c r="S1025" s="154"/>
    </row>
    <row r="1026" spans="1:19" s="90" customFormat="1" ht="15">
      <c r="A1026" s="91"/>
      <c r="F1026" s="105"/>
      <c r="G1026" s="106"/>
      <c r="H1026" s="176"/>
      <c r="I1026" s="107"/>
      <c r="J1026" s="246"/>
      <c r="K1026" s="247"/>
      <c r="M1026" s="48"/>
      <c r="R1026" s="154"/>
      <c r="S1026" s="154"/>
    </row>
    <row r="1027" spans="1:19" s="90" customFormat="1" ht="15">
      <c r="A1027" s="91"/>
      <c r="F1027" s="105"/>
      <c r="G1027" s="106"/>
      <c r="H1027" s="176"/>
      <c r="I1027" s="107"/>
      <c r="J1027" s="246"/>
      <c r="K1027" s="247"/>
      <c r="M1027" s="48"/>
      <c r="R1027" s="154"/>
      <c r="S1027" s="154"/>
    </row>
    <row r="1028" spans="1:19" s="90" customFormat="1" ht="15">
      <c r="A1028" s="91"/>
      <c r="F1028" s="105"/>
      <c r="G1028" s="106"/>
      <c r="H1028" s="176"/>
      <c r="I1028" s="107"/>
      <c r="J1028" s="246"/>
      <c r="K1028" s="247"/>
      <c r="M1028" s="48"/>
      <c r="R1028" s="154"/>
      <c r="S1028" s="154"/>
    </row>
    <row r="1029" spans="1:19" s="90" customFormat="1" ht="15">
      <c r="A1029" s="91"/>
      <c r="F1029" s="105"/>
      <c r="G1029" s="106"/>
      <c r="H1029" s="176"/>
      <c r="I1029" s="107"/>
      <c r="J1029" s="246"/>
      <c r="K1029" s="247"/>
      <c r="M1029" s="48"/>
      <c r="R1029" s="154"/>
      <c r="S1029" s="154"/>
    </row>
    <row r="1030" spans="1:19" s="90" customFormat="1" ht="15">
      <c r="A1030" s="91"/>
      <c r="F1030" s="105"/>
      <c r="G1030" s="106"/>
      <c r="H1030" s="176"/>
      <c r="I1030" s="107"/>
      <c r="J1030" s="246"/>
      <c r="K1030" s="247"/>
      <c r="M1030" s="48"/>
      <c r="R1030" s="154"/>
      <c r="S1030" s="154"/>
    </row>
    <row r="1031" spans="1:19" s="90" customFormat="1" ht="15">
      <c r="A1031" s="91"/>
      <c r="F1031" s="105"/>
      <c r="G1031" s="106"/>
      <c r="H1031" s="176"/>
      <c r="I1031" s="107"/>
      <c r="J1031" s="246"/>
      <c r="K1031" s="247"/>
      <c r="M1031" s="48"/>
      <c r="R1031" s="154"/>
      <c r="S1031" s="154"/>
    </row>
    <row r="1032" spans="1:19" s="90" customFormat="1" ht="15">
      <c r="A1032" s="91"/>
      <c r="F1032" s="105"/>
      <c r="G1032" s="106"/>
      <c r="H1032" s="176"/>
      <c r="I1032" s="107"/>
      <c r="J1032" s="246"/>
      <c r="K1032" s="247"/>
      <c r="M1032" s="48"/>
      <c r="R1032" s="154"/>
      <c r="S1032" s="154"/>
    </row>
    <row r="1033" spans="1:19" s="90" customFormat="1" ht="15">
      <c r="A1033" s="91"/>
      <c r="F1033" s="105"/>
      <c r="G1033" s="106"/>
      <c r="H1033" s="176"/>
      <c r="I1033" s="107"/>
      <c r="J1033" s="246"/>
      <c r="K1033" s="247"/>
      <c r="M1033" s="48"/>
      <c r="R1033" s="154"/>
      <c r="S1033" s="154"/>
    </row>
    <row r="1034" spans="1:19" s="90" customFormat="1" ht="15">
      <c r="A1034" s="91"/>
      <c r="F1034" s="105"/>
      <c r="G1034" s="106"/>
      <c r="H1034" s="176"/>
      <c r="I1034" s="107"/>
      <c r="J1034" s="246"/>
      <c r="K1034" s="247"/>
      <c r="M1034" s="48"/>
      <c r="R1034" s="154"/>
      <c r="S1034" s="154"/>
    </row>
    <row r="1035" spans="1:19" s="90" customFormat="1" ht="15">
      <c r="A1035" s="91"/>
      <c r="F1035" s="105"/>
      <c r="G1035" s="106"/>
      <c r="H1035" s="176"/>
      <c r="I1035" s="107"/>
      <c r="J1035" s="246"/>
      <c r="K1035" s="247"/>
      <c r="M1035" s="48"/>
      <c r="R1035" s="154"/>
      <c r="S1035" s="154"/>
    </row>
    <row r="1036" spans="1:19" s="90" customFormat="1" ht="15">
      <c r="A1036" s="91"/>
      <c r="F1036" s="105"/>
      <c r="G1036" s="106"/>
      <c r="H1036" s="176"/>
      <c r="I1036" s="107"/>
      <c r="J1036" s="246"/>
      <c r="K1036" s="247"/>
      <c r="M1036" s="48"/>
      <c r="R1036" s="154"/>
      <c r="S1036" s="154"/>
    </row>
    <row r="1037" spans="1:19" s="90" customFormat="1" ht="15">
      <c r="A1037" s="91"/>
      <c r="F1037" s="105"/>
      <c r="G1037" s="106"/>
      <c r="H1037" s="176"/>
      <c r="I1037" s="107"/>
      <c r="J1037" s="246"/>
      <c r="K1037" s="247"/>
      <c r="M1037" s="48"/>
      <c r="R1037" s="154"/>
      <c r="S1037" s="154"/>
    </row>
    <row r="1038" spans="1:19" s="90" customFormat="1" ht="15">
      <c r="A1038" s="91"/>
      <c r="F1038" s="105"/>
      <c r="G1038" s="106"/>
      <c r="H1038" s="176"/>
      <c r="I1038" s="107"/>
      <c r="J1038" s="246"/>
      <c r="K1038" s="247"/>
      <c r="M1038" s="48"/>
      <c r="R1038" s="154"/>
      <c r="S1038" s="154"/>
    </row>
    <row r="1039" spans="1:19" s="90" customFormat="1" ht="15">
      <c r="A1039" s="91"/>
      <c r="F1039" s="105"/>
      <c r="G1039" s="106"/>
      <c r="H1039" s="176"/>
      <c r="I1039" s="107"/>
      <c r="J1039" s="246"/>
      <c r="K1039" s="247"/>
      <c r="M1039" s="48"/>
      <c r="R1039" s="154"/>
      <c r="S1039" s="154"/>
    </row>
    <row r="1040" spans="1:19" s="90" customFormat="1" ht="15">
      <c r="A1040" s="91"/>
      <c r="F1040" s="105"/>
      <c r="G1040" s="106"/>
      <c r="H1040" s="176"/>
      <c r="I1040" s="107"/>
      <c r="J1040" s="246"/>
      <c r="K1040" s="247"/>
      <c r="M1040" s="48"/>
      <c r="R1040" s="154"/>
      <c r="S1040" s="154"/>
    </row>
    <row r="1041" spans="1:19" s="90" customFormat="1" ht="15">
      <c r="A1041" s="91"/>
      <c r="F1041" s="105"/>
      <c r="G1041" s="106"/>
      <c r="H1041" s="176"/>
      <c r="I1041" s="107"/>
      <c r="J1041" s="246"/>
      <c r="K1041" s="247"/>
      <c r="M1041" s="48"/>
      <c r="R1041" s="154"/>
      <c r="S1041" s="154"/>
    </row>
    <row r="1042" spans="1:19" s="90" customFormat="1" ht="15">
      <c r="A1042" s="91"/>
      <c r="F1042" s="105"/>
      <c r="G1042" s="106"/>
      <c r="H1042" s="176"/>
      <c r="I1042" s="107"/>
      <c r="J1042" s="246"/>
      <c r="K1042" s="247"/>
      <c r="M1042" s="48"/>
      <c r="R1042" s="154"/>
      <c r="S1042" s="154"/>
    </row>
    <row r="1043" spans="1:19" s="90" customFormat="1" ht="15">
      <c r="A1043" s="91"/>
      <c r="F1043" s="105"/>
      <c r="G1043" s="106"/>
      <c r="H1043" s="176"/>
      <c r="I1043" s="107"/>
      <c r="J1043" s="246"/>
      <c r="K1043" s="247"/>
      <c r="M1043" s="48"/>
      <c r="R1043" s="154"/>
      <c r="S1043" s="154"/>
    </row>
    <row r="1044" spans="1:19" s="90" customFormat="1" ht="15">
      <c r="A1044" s="91"/>
      <c r="F1044" s="105"/>
      <c r="G1044" s="106"/>
      <c r="H1044" s="176"/>
      <c r="I1044" s="107"/>
      <c r="J1044" s="246"/>
      <c r="K1044" s="247"/>
      <c r="M1044" s="48"/>
      <c r="R1044" s="154"/>
      <c r="S1044" s="154"/>
    </row>
    <row r="1045" spans="1:19" s="90" customFormat="1" ht="15">
      <c r="A1045" s="91"/>
      <c r="F1045" s="105"/>
      <c r="G1045" s="106"/>
      <c r="H1045" s="176"/>
      <c r="I1045" s="107"/>
      <c r="J1045" s="246"/>
      <c r="K1045" s="247"/>
      <c r="M1045" s="48"/>
      <c r="R1045" s="154"/>
      <c r="S1045" s="154"/>
    </row>
    <row r="1046" spans="1:19" s="90" customFormat="1" ht="15">
      <c r="A1046" s="91"/>
      <c r="F1046" s="105"/>
      <c r="G1046" s="106"/>
      <c r="H1046" s="176"/>
      <c r="I1046" s="107"/>
      <c r="J1046" s="246"/>
      <c r="K1046" s="247"/>
      <c r="M1046" s="48"/>
      <c r="R1046" s="154"/>
      <c r="S1046" s="154"/>
    </row>
    <row r="1047" spans="1:19" s="90" customFormat="1" ht="15">
      <c r="A1047" s="91"/>
      <c r="F1047" s="105"/>
      <c r="G1047" s="106"/>
      <c r="H1047" s="176"/>
      <c r="I1047" s="107"/>
      <c r="J1047" s="246"/>
      <c r="K1047" s="247"/>
      <c r="M1047" s="48"/>
      <c r="R1047" s="154"/>
      <c r="S1047" s="154"/>
    </row>
    <row r="1048" spans="1:19" s="90" customFormat="1" ht="15">
      <c r="A1048" s="91"/>
      <c r="F1048" s="105"/>
      <c r="G1048" s="106"/>
      <c r="H1048" s="176"/>
      <c r="I1048" s="107"/>
      <c r="J1048" s="246"/>
      <c r="K1048" s="247"/>
      <c r="M1048" s="48"/>
      <c r="R1048" s="154"/>
      <c r="S1048" s="154"/>
    </row>
    <row r="1049" spans="1:19" s="90" customFormat="1" ht="15">
      <c r="A1049" s="91"/>
      <c r="F1049" s="105"/>
      <c r="G1049" s="106"/>
      <c r="H1049" s="176"/>
      <c r="I1049" s="107"/>
      <c r="J1049" s="246"/>
      <c r="K1049" s="247"/>
      <c r="M1049" s="48"/>
      <c r="R1049" s="154"/>
      <c r="S1049" s="154"/>
    </row>
    <row r="1050" spans="1:19" s="90" customFormat="1" ht="15">
      <c r="A1050" s="91"/>
      <c r="F1050" s="105"/>
      <c r="G1050" s="106"/>
      <c r="H1050" s="176"/>
      <c r="I1050" s="107"/>
      <c r="J1050" s="246"/>
      <c r="K1050" s="247"/>
      <c r="M1050" s="48"/>
      <c r="R1050" s="154"/>
      <c r="S1050" s="154"/>
    </row>
    <row r="1051" spans="1:19" s="90" customFormat="1" ht="15">
      <c r="A1051" s="91"/>
      <c r="F1051" s="105"/>
      <c r="G1051" s="106"/>
      <c r="H1051" s="176"/>
      <c r="I1051" s="107"/>
      <c r="J1051" s="246"/>
      <c r="K1051" s="247"/>
      <c r="M1051" s="48"/>
      <c r="R1051" s="154"/>
      <c r="S1051" s="154"/>
    </row>
    <row r="1052" spans="1:19" s="90" customFormat="1" ht="15">
      <c r="A1052" s="91"/>
      <c r="F1052" s="105"/>
      <c r="G1052" s="106"/>
      <c r="H1052" s="176"/>
      <c r="I1052" s="107"/>
      <c r="J1052" s="246"/>
      <c r="K1052" s="247"/>
      <c r="M1052" s="48"/>
      <c r="R1052" s="154"/>
      <c r="S1052" s="154"/>
    </row>
    <row r="1053" spans="1:19" s="90" customFormat="1" ht="15">
      <c r="A1053" s="91"/>
      <c r="F1053" s="105"/>
      <c r="G1053" s="106"/>
      <c r="H1053" s="176"/>
      <c r="I1053" s="107"/>
      <c r="J1053" s="246"/>
      <c r="K1053" s="247"/>
      <c r="M1053" s="48"/>
      <c r="R1053" s="154"/>
      <c r="S1053" s="154"/>
    </row>
    <row r="1054" spans="1:19" s="90" customFormat="1" ht="15">
      <c r="A1054" s="91"/>
      <c r="F1054" s="105"/>
      <c r="G1054" s="106"/>
      <c r="H1054" s="176"/>
      <c r="I1054" s="107"/>
      <c r="J1054" s="246"/>
      <c r="K1054" s="247"/>
      <c r="M1054" s="48"/>
      <c r="R1054" s="154"/>
      <c r="S1054" s="154"/>
    </row>
    <row r="1055" spans="1:19" s="90" customFormat="1" ht="15">
      <c r="A1055" s="91"/>
      <c r="F1055" s="105"/>
      <c r="G1055" s="106"/>
      <c r="H1055" s="176"/>
      <c r="I1055" s="107"/>
      <c r="J1055" s="246"/>
      <c r="K1055" s="247"/>
      <c r="M1055" s="48"/>
      <c r="R1055" s="154"/>
      <c r="S1055" s="154"/>
    </row>
    <row r="1056" spans="1:19" s="90" customFormat="1" ht="15">
      <c r="A1056" s="91"/>
      <c r="F1056" s="105"/>
      <c r="G1056" s="106"/>
      <c r="H1056" s="176"/>
      <c r="I1056" s="107"/>
      <c r="J1056" s="246"/>
      <c r="K1056" s="247"/>
      <c r="M1056" s="48"/>
      <c r="R1056" s="154"/>
      <c r="S1056" s="154"/>
    </row>
    <row r="1057" spans="1:19" s="90" customFormat="1" ht="15">
      <c r="A1057" s="91"/>
      <c r="F1057" s="105"/>
      <c r="G1057" s="106"/>
      <c r="H1057" s="176"/>
      <c r="I1057" s="107"/>
      <c r="J1057" s="246"/>
      <c r="K1057" s="247"/>
      <c r="M1057" s="48"/>
      <c r="R1057" s="154"/>
      <c r="S1057" s="154"/>
    </row>
    <row r="1058" spans="1:19" s="90" customFormat="1" ht="15">
      <c r="A1058" s="91"/>
      <c r="F1058" s="105"/>
      <c r="G1058" s="106"/>
      <c r="H1058" s="176"/>
      <c r="I1058" s="107"/>
      <c r="J1058" s="246"/>
      <c r="K1058" s="247"/>
      <c r="M1058" s="48"/>
      <c r="R1058" s="154"/>
      <c r="S1058" s="154"/>
    </row>
    <row r="1059" spans="1:19" s="90" customFormat="1" ht="15">
      <c r="A1059" s="91"/>
      <c r="F1059" s="105"/>
      <c r="G1059" s="106"/>
      <c r="H1059" s="176"/>
      <c r="I1059" s="107"/>
      <c r="J1059" s="246"/>
      <c r="K1059" s="247"/>
      <c r="M1059" s="48"/>
      <c r="R1059" s="154"/>
      <c r="S1059" s="154"/>
    </row>
    <row r="1060" spans="1:19" s="90" customFormat="1" ht="15">
      <c r="A1060" s="91"/>
      <c r="F1060" s="105"/>
      <c r="G1060" s="106"/>
      <c r="H1060" s="176"/>
      <c r="I1060" s="107"/>
      <c r="J1060" s="246"/>
      <c r="K1060" s="247"/>
      <c r="M1060" s="48"/>
      <c r="R1060" s="154"/>
      <c r="S1060" s="154"/>
    </row>
    <row r="1061" spans="1:19" s="90" customFormat="1" ht="15">
      <c r="A1061" s="91"/>
      <c r="F1061" s="105"/>
      <c r="G1061" s="106"/>
      <c r="H1061" s="176"/>
      <c r="I1061" s="107"/>
      <c r="J1061" s="246"/>
      <c r="K1061" s="247"/>
      <c r="M1061" s="48"/>
      <c r="R1061" s="154"/>
      <c r="S1061" s="154"/>
    </row>
    <row r="1062" spans="1:19" s="90" customFormat="1" ht="15">
      <c r="A1062" s="91"/>
      <c r="F1062" s="105"/>
      <c r="G1062" s="106"/>
      <c r="H1062" s="176"/>
      <c r="I1062" s="107"/>
      <c r="J1062" s="246"/>
      <c r="K1062" s="247"/>
      <c r="M1062" s="48"/>
      <c r="R1062" s="154"/>
      <c r="S1062" s="154"/>
    </row>
    <row r="1063" spans="1:19" s="90" customFormat="1" ht="15">
      <c r="A1063" s="91"/>
      <c r="F1063" s="105"/>
      <c r="G1063" s="106"/>
      <c r="H1063" s="176"/>
      <c r="I1063" s="107"/>
      <c r="J1063" s="246"/>
      <c r="K1063" s="247"/>
      <c r="M1063" s="48"/>
      <c r="R1063" s="154"/>
      <c r="S1063" s="154"/>
    </row>
    <row r="1064" spans="1:19" s="90" customFormat="1" ht="15">
      <c r="A1064" s="91"/>
      <c r="F1064" s="105"/>
      <c r="G1064" s="106"/>
      <c r="H1064" s="176"/>
      <c r="I1064" s="107"/>
      <c r="J1064" s="246"/>
      <c r="K1064" s="247"/>
      <c r="M1064" s="48"/>
      <c r="R1064" s="154"/>
      <c r="S1064" s="154"/>
    </row>
    <row r="1065" spans="1:19" s="90" customFormat="1" ht="15">
      <c r="A1065" s="91"/>
      <c r="F1065" s="105"/>
      <c r="G1065" s="106"/>
      <c r="H1065" s="176"/>
      <c r="I1065" s="107"/>
      <c r="J1065" s="246"/>
      <c r="K1065" s="247"/>
      <c r="M1065" s="48"/>
      <c r="R1065" s="154"/>
      <c r="S1065" s="154"/>
    </row>
    <row r="1066" spans="1:19" s="90" customFormat="1" ht="15">
      <c r="A1066" s="91"/>
      <c r="F1066" s="105"/>
      <c r="G1066" s="106"/>
      <c r="H1066" s="176"/>
      <c r="I1066" s="107"/>
      <c r="J1066" s="246"/>
      <c r="K1066" s="247"/>
      <c r="M1066" s="48"/>
      <c r="R1066" s="154"/>
      <c r="S1066" s="154"/>
    </row>
    <row r="1067" spans="1:19" s="90" customFormat="1" ht="15">
      <c r="A1067" s="91"/>
      <c r="F1067" s="105"/>
      <c r="G1067" s="106"/>
      <c r="H1067" s="176"/>
      <c r="I1067" s="107"/>
      <c r="J1067" s="246"/>
      <c r="K1067" s="247"/>
      <c r="M1067" s="48"/>
      <c r="R1067" s="154"/>
      <c r="S1067" s="154"/>
    </row>
    <row r="1068" spans="1:19" s="90" customFormat="1" ht="15">
      <c r="A1068" s="91"/>
      <c r="F1068" s="105"/>
      <c r="G1068" s="106"/>
      <c r="H1068" s="176"/>
      <c r="I1068" s="107"/>
      <c r="J1068" s="246"/>
      <c r="K1068" s="247"/>
      <c r="M1068" s="48"/>
      <c r="R1068" s="154"/>
      <c r="S1068" s="154"/>
    </row>
    <row r="1069" spans="1:19" s="90" customFormat="1" ht="15">
      <c r="A1069" s="91"/>
      <c r="F1069" s="105"/>
      <c r="G1069" s="106"/>
      <c r="H1069" s="176"/>
      <c r="I1069" s="107"/>
      <c r="J1069" s="246"/>
      <c r="K1069" s="247"/>
      <c r="M1069" s="48"/>
      <c r="R1069" s="154"/>
      <c r="S1069" s="154"/>
    </row>
    <row r="1070" spans="1:19" s="90" customFormat="1" ht="15">
      <c r="A1070" s="91"/>
      <c r="F1070" s="105"/>
      <c r="G1070" s="106"/>
      <c r="H1070" s="176"/>
      <c r="I1070" s="107"/>
      <c r="J1070" s="246"/>
      <c r="K1070" s="247"/>
      <c r="M1070" s="48"/>
      <c r="R1070" s="154"/>
      <c r="S1070" s="154"/>
    </row>
    <row r="1071" spans="1:19" s="90" customFormat="1" ht="15">
      <c r="A1071" s="91"/>
      <c r="F1071" s="105"/>
      <c r="G1071" s="106"/>
      <c r="H1071" s="176"/>
      <c r="I1071" s="107"/>
      <c r="J1071" s="246"/>
      <c r="K1071" s="247"/>
      <c r="M1071" s="48"/>
      <c r="R1071" s="154"/>
      <c r="S1071" s="154"/>
    </row>
    <row r="1072" spans="1:19" s="90" customFormat="1" ht="15">
      <c r="A1072" s="91"/>
      <c r="F1072" s="105"/>
      <c r="G1072" s="106"/>
      <c r="H1072" s="176"/>
      <c r="I1072" s="107"/>
      <c r="J1072" s="246"/>
      <c r="K1072" s="247"/>
      <c r="M1072" s="48"/>
      <c r="R1072" s="154"/>
      <c r="S1072" s="154"/>
    </row>
    <row r="1073" spans="1:19" s="90" customFormat="1" ht="15">
      <c r="A1073" s="91"/>
      <c r="F1073" s="105"/>
      <c r="G1073" s="106"/>
      <c r="H1073" s="176"/>
      <c r="I1073" s="107"/>
      <c r="J1073" s="246"/>
      <c r="K1073" s="247"/>
      <c r="M1073" s="48"/>
      <c r="R1073" s="154"/>
      <c r="S1073" s="154"/>
    </row>
    <row r="1074" spans="1:19" s="90" customFormat="1" ht="15">
      <c r="A1074" s="91"/>
      <c r="F1074" s="105"/>
      <c r="G1074" s="106"/>
      <c r="H1074" s="176"/>
      <c r="I1074" s="107"/>
      <c r="J1074" s="246"/>
      <c r="K1074" s="247"/>
      <c r="M1074" s="48"/>
      <c r="R1074" s="154"/>
      <c r="S1074" s="154"/>
    </row>
    <row r="1075" spans="1:19" s="90" customFormat="1" ht="15">
      <c r="A1075" s="91"/>
      <c r="F1075" s="105"/>
      <c r="G1075" s="106"/>
      <c r="H1075" s="176"/>
      <c r="I1075" s="107"/>
      <c r="J1075" s="246"/>
      <c r="K1075" s="247"/>
      <c r="M1075" s="48"/>
      <c r="R1075" s="154"/>
      <c r="S1075" s="154"/>
    </row>
    <row r="1076" spans="1:19" s="90" customFormat="1" ht="15">
      <c r="A1076" s="91"/>
      <c r="F1076" s="105"/>
      <c r="G1076" s="106"/>
      <c r="H1076" s="176"/>
      <c r="I1076" s="107"/>
      <c r="J1076" s="246"/>
      <c r="K1076" s="247"/>
      <c r="M1076" s="48"/>
      <c r="R1076" s="154"/>
      <c r="S1076" s="154"/>
    </row>
    <row r="1077" spans="1:19" s="90" customFormat="1" ht="15">
      <c r="A1077" s="91"/>
      <c r="F1077" s="105"/>
      <c r="G1077" s="106"/>
      <c r="H1077" s="176"/>
      <c r="I1077" s="107"/>
      <c r="J1077" s="246"/>
      <c r="K1077" s="247"/>
      <c r="M1077" s="48"/>
      <c r="R1077" s="154"/>
      <c r="S1077" s="154"/>
    </row>
    <row r="1078" spans="1:19" s="90" customFormat="1" ht="15">
      <c r="A1078" s="91"/>
      <c r="F1078" s="105"/>
      <c r="G1078" s="106"/>
      <c r="H1078" s="176"/>
      <c r="I1078" s="107"/>
      <c r="J1078" s="246"/>
      <c r="K1078" s="247"/>
      <c r="M1078" s="48"/>
      <c r="R1078" s="154"/>
      <c r="S1078" s="154"/>
    </row>
    <row r="1079" spans="1:19" s="90" customFormat="1" ht="15">
      <c r="A1079" s="91"/>
      <c r="F1079" s="105"/>
      <c r="G1079" s="106"/>
      <c r="H1079" s="176"/>
      <c r="I1079" s="107"/>
      <c r="J1079" s="246"/>
      <c r="K1079" s="247"/>
      <c r="M1079" s="48"/>
      <c r="R1079" s="154"/>
      <c r="S1079" s="154"/>
    </row>
    <row r="1080" spans="1:19" s="90" customFormat="1" ht="15">
      <c r="A1080" s="91"/>
      <c r="F1080" s="105"/>
      <c r="G1080" s="106"/>
      <c r="H1080" s="176"/>
      <c r="I1080" s="107"/>
      <c r="J1080" s="246"/>
      <c r="K1080" s="247"/>
      <c r="M1080" s="48"/>
      <c r="R1080" s="154"/>
      <c r="S1080" s="154"/>
    </row>
    <row r="1081" spans="1:19" s="90" customFormat="1" ht="15">
      <c r="A1081" s="91"/>
      <c r="F1081" s="105"/>
      <c r="G1081" s="106"/>
      <c r="H1081" s="176"/>
      <c r="I1081" s="107"/>
      <c r="J1081" s="246"/>
      <c r="K1081" s="247"/>
      <c r="M1081" s="48"/>
      <c r="R1081" s="154"/>
      <c r="S1081" s="154"/>
    </row>
    <row r="1082" spans="1:19" s="90" customFormat="1" ht="15">
      <c r="A1082" s="91"/>
      <c r="F1082" s="105"/>
      <c r="G1082" s="106"/>
      <c r="H1082" s="176"/>
      <c r="I1082" s="107"/>
      <c r="J1082" s="246"/>
      <c r="K1082" s="247"/>
      <c r="M1082" s="48"/>
      <c r="R1082" s="154"/>
      <c r="S1082" s="154"/>
    </row>
    <row r="1083" spans="1:19" s="90" customFormat="1" ht="15">
      <c r="A1083" s="91"/>
      <c r="F1083" s="105"/>
      <c r="G1083" s="106"/>
      <c r="H1083" s="176"/>
      <c r="I1083" s="107"/>
      <c r="J1083" s="246"/>
      <c r="K1083" s="247"/>
      <c r="M1083" s="48"/>
      <c r="R1083" s="154"/>
      <c r="S1083" s="154"/>
    </row>
    <row r="1084" spans="1:19" s="90" customFormat="1" ht="15">
      <c r="A1084" s="91"/>
      <c r="F1084" s="105"/>
      <c r="G1084" s="106"/>
      <c r="H1084" s="176"/>
      <c r="I1084" s="107"/>
      <c r="J1084" s="246"/>
      <c r="K1084" s="247"/>
      <c r="M1084" s="48"/>
      <c r="R1084" s="154"/>
      <c r="S1084" s="154"/>
    </row>
    <row r="1085" spans="1:19" s="90" customFormat="1" ht="15">
      <c r="A1085" s="91"/>
      <c r="F1085" s="105"/>
      <c r="G1085" s="106"/>
      <c r="H1085" s="176"/>
      <c r="I1085" s="107"/>
      <c r="J1085" s="246"/>
      <c r="K1085" s="247"/>
      <c r="M1085" s="48"/>
      <c r="R1085" s="154"/>
      <c r="S1085" s="154"/>
    </row>
    <row r="1086" spans="1:19" s="90" customFormat="1" ht="15">
      <c r="A1086" s="91"/>
      <c r="F1086" s="105"/>
      <c r="G1086" s="106"/>
      <c r="H1086" s="176"/>
      <c r="I1086" s="107"/>
      <c r="J1086" s="246"/>
      <c r="K1086" s="247"/>
      <c r="M1086" s="48"/>
      <c r="R1086" s="154"/>
      <c r="S1086" s="154"/>
    </row>
    <row r="1087" spans="1:19" s="90" customFormat="1" ht="15">
      <c r="A1087" s="91"/>
      <c r="F1087" s="105"/>
      <c r="G1087" s="106"/>
      <c r="H1087" s="176"/>
      <c r="I1087" s="107"/>
      <c r="J1087" s="246"/>
      <c r="K1087" s="247"/>
      <c r="M1087" s="48"/>
      <c r="R1087" s="154"/>
      <c r="S1087" s="154"/>
    </row>
    <row r="1088" spans="1:19" s="90" customFormat="1" ht="15">
      <c r="A1088" s="91"/>
      <c r="F1088" s="105"/>
      <c r="G1088" s="106"/>
      <c r="H1088" s="176"/>
      <c r="I1088" s="107"/>
      <c r="J1088" s="246"/>
      <c r="K1088" s="247"/>
      <c r="M1088" s="48"/>
      <c r="R1088" s="154"/>
      <c r="S1088" s="154"/>
    </row>
    <row r="1089" spans="1:19" s="90" customFormat="1" ht="15">
      <c r="A1089" s="91"/>
      <c r="F1089" s="105"/>
      <c r="G1089" s="106"/>
      <c r="H1089" s="176"/>
      <c r="I1089" s="107"/>
      <c r="J1089" s="246"/>
      <c r="K1089" s="247"/>
      <c r="M1089" s="48"/>
      <c r="R1089" s="154"/>
      <c r="S1089" s="154"/>
    </row>
    <row r="1090" spans="1:19" s="90" customFormat="1" ht="15">
      <c r="A1090" s="91"/>
      <c r="F1090" s="105"/>
      <c r="G1090" s="106"/>
      <c r="H1090" s="176"/>
      <c r="I1090" s="107"/>
      <c r="J1090" s="246"/>
      <c r="K1090" s="247"/>
      <c r="M1090" s="48"/>
      <c r="R1090" s="154"/>
      <c r="S1090" s="154"/>
    </row>
    <row r="1091" spans="1:19" s="90" customFormat="1" ht="15">
      <c r="A1091" s="91"/>
      <c r="F1091" s="105"/>
      <c r="G1091" s="106"/>
      <c r="H1091" s="176"/>
      <c r="I1091" s="107"/>
      <c r="J1091" s="246"/>
      <c r="K1091" s="247"/>
      <c r="M1091" s="48"/>
      <c r="R1091" s="154"/>
      <c r="S1091" s="154"/>
    </row>
    <row r="1092" spans="1:19" s="90" customFormat="1" ht="15">
      <c r="A1092" s="91"/>
      <c r="F1092" s="105"/>
      <c r="G1092" s="106"/>
      <c r="H1092" s="176"/>
      <c r="I1092" s="107"/>
      <c r="J1092" s="246"/>
      <c r="K1092" s="247"/>
      <c r="M1092" s="48"/>
      <c r="R1092" s="154"/>
      <c r="S1092" s="154"/>
    </row>
    <row r="1093" spans="1:19" s="90" customFormat="1" ht="15">
      <c r="A1093" s="91"/>
      <c r="F1093" s="105"/>
      <c r="G1093" s="106"/>
      <c r="H1093" s="176"/>
      <c r="I1093" s="107"/>
      <c r="J1093" s="246"/>
      <c r="K1093" s="247"/>
      <c r="M1093" s="48"/>
      <c r="R1093" s="154"/>
      <c r="S1093" s="154"/>
    </row>
    <row r="1094" spans="1:19" s="90" customFormat="1" ht="15">
      <c r="A1094" s="91"/>
      <c r="F1094" s="105"/>
      <c r="G1094" s="106"/>
      <c r="H1094" s="176"/>
      <c r="I1094" s="107"/>
      <c r="J1094" s="246"/>
      <c r="K1094" s="247"/>
      <c r="M1094" s="48"/>
      <c r="R1094" s="154"/>
      <c r="S1094" s="154"/>
    </row>
    <row r="1095" spans="1:19" s="90" customFormat="1" ht="15">
      <c r="A1095" s="91"/>
      <c r="F1095" s="105"/>
      <c r="G1095" s="106"/>
      <c r="H1095" s="176"/>
      <c r="I1095" s="107"/>
      <c r="J1095" s="246"/>
      <c r="K1095" s="247"/>
      <c r="M1095" s="48"/>
      <c r="R1095" s="154"/>
      <c r="S1095" s="154"/>
    </row>
    <row r="1096" spans="1:19" s="90" customFormat="1" ht="15">
      <c r="A1096" s="91"/>
      <c r="F1096" s="105"/>
      <c r="G1096" s="106"/>
      <c r="H1096" s="176"/>
      <c r="I1096" s="107"/>
      <c r="J1096" s="246"/>
      <c r="K1096" s="247"/>
      <c r="M1096" s="48"/>
      <c r="R1096" s="154"/>
      <c r="S1096" s="154"/>
    </row>
    <row r="1097" spans="1:19" s="90" customFormat="1" ht="15">
      <c r="A1097" s="91"/>
      <c r="F1097" s="105"/>
      <c r="G1097" s="106"/>
      <c r="H1097" s="176"/>
      <c r="I1097" s="107"/>
      <c r="J1097" s="246"/>
      <c r="K1097" s="247"/>
      <c r="M1097" s="48"/>
      <c r="R1097" s="154"/>
      <c r="S1097" s="154"/>
    </row>
    <row r="1098" spans="1:19" s="90" customFormat="1" ht="15">
      <c r="A1098" s="91"/>
      <c r="F1098" s="105"/>
      <c r="G1098" s="106"/>
      <c r="H1098" s="176"/>
      <c r="I1098" s="107"/>
      <c r="J1098" s="246"/>
      <c r="K1098" s="247"/>
      <c r="M1098" s="48"/>
      <c r="R1098" s="154"/>
      <c r="S1098" s="154"/>
    </row>
    <row r="1099" spans="1:19" s="90" customFormat="1" ht="15">
      <c r="A1099" s="91"/>
      <c r="F1099" s="105"/>
      <c r="G1099" s="106"/>
      <c r="H1099" s="176"/>
      <c r="I1099" s="107"/>
      <c r="J1099" s="246"/>
      <c r="K1099" s="247"/>
      <c r="M1099" s="48"/>
      <c r="R1099" s="154"/>
      <c r="S1099" s="154"/>
    </row>
    <row r="1100" spans="1:19" s="90" customFormat="1" ht="15">
      <c r="A1100" s="91"/>
      <c r="F1100" s="105"/>
      <c r="G1100" s="106"/>
      <c r="H1100" s="176"/>
      <c r="I1100" s="107"/>
      <c r="J1100" s="246"/>
      <c r="K1100" s="247"/>
      <c r="M1100" s="48"/>
      <c r="R1100" s="154"/>
      <c r="S1100" s="154"/>
    </row>
    <row r="1101" spans="1:19" s="90" customFormat="1" ht="15">
      <c r="A1101" s="91"/>
      <c r="F1101" s="105"/>
      <c r="G1101" s="106"/>
      <c r="H1101" s="176"/>
      <c r="I1101" s="107"/>
      <c r="J1101" s="246"/>
      <c r="K1101" s="247"/>
      <c r="M1101" s="48"/>
      <c r="R1101" s="154"/>
      <c r="S1101" s="154"/>
    </row>
    <row r="1102" spans="1:19" s="90" customFormat="1" ht="15">
      <c r="A1102" s="91"/>
      <c r="F1102" s="105"/>
      <c r="G1102" s="106"/>
      <c r="H1102" s="176"/>
      <c r="I1102" s="107"/>
      <c r="J1102" s="246"/>
      <c r="K1102" s="247"/>
      <c r="M1102" s="48"/>
      <c r="R1102" s="154"/>
      <c r="S1102" s="154"/>
    </row>
    <row r="1103" spans="1:19" s="90" customFormat="1" ht="15">
      <c r="A1103" s="91"/>
      <c r="F1103" s="105"/>
      <c r="G1103" s="106"/>
      <c r="H1103" s="176"/>
      <c r="I1103" s="107"/>
      <c r="J1103" s="246"/>
      <c r="K1103" s="247"/>
      <c r="M1103" s="48"/>
      <c r="R1103" s="154"/>
      <c r="S1103" s="154"/>
    </row>
    <row r="1104" spans="1:19" s="90" customFormat="1" ht="15">
      <c r="A1104" s="91"/>
      <c r="F1104" s="105"/>
      <c r="G1104" s="106"/>
      <c r="H1104" s="176"/>
      <c r="I1104" s="107"/>
      <c r="J1104" s="246"/>
      <c r="K1104" s="247"/>
      <c r="M1104" s="48"/>
      <c r="R1104" s="154"/>
      <c r="S1104" s="154"/>
    </row>
    <row r="1105" spans="1:19" s="90" customFormat="1" ht="15">
      <c r="A1105" s="91"/>
      <c r="F1105" s="105"/>
      <c r="G1105" s="106"/>
      <c r="H1105" s="176"/>
      <c r="I1105" s="107"/>
      <c r="J1105" s="246"/>
      <c r="K1105" s="247"/>
      <c r="M1105" s="48"/>
      <c r="R1105" s="154"/>
      <c r="S1105" s="154"/>
    </row>
    <row r="1106" spans="1:19" s="90" customFormat="1" ht="15">
      <c r="A1106" s="91"/>
      <c r="F1106" s="105"/>
      <c r="G1106" s="106"/>
      <c r="H1106" s="176"/>
      <c r="I1106" s="107"/>
      <c r="J1106" s="246"/>
      <c r="K1106" s="247"/>
      <c r="M1106" s="48"/>
      <c r="R1106" s="154"/>
      <c r="S1106" s="154"/>
    </row>
    <row r="1107" spans="1:19" s="90" customFormat="1" ht="15">
      <c r="A1107" s="91"/>
      <c r="F1107" s="105"/>
      <c r="G1107" s="106"/>
      <c r="H1107" s="176"/>
      <c r="I1107" s="107"/>
      <c r="J1107" s="246"/>
      <c r="K1107" s="247"/>
      <c r="M1107" s="48"/>
      <c r="R1107" s="154"/>
      <c r="S1107" s="154"/>
    </row>
    <row r="1108" spans="1:19" s="90" customFormat="1" ht="15">
      <c r="A1108" s="91"/>
      <c r="F1108" s="105"/>
      <c r="G1108" s="106"/>
      <c r="H1108" s="176"/>
      <c r="I1108" s="107"/>
      <c r="J1108" s="246"/>
      <c r="K1108" s="247"/>
      <c r="M1108" s="48"/>
      <c r="R1108" s="154"/>
      <c r="S1108" s="154"/>
    </row>
    <row r="1109" spans="1:19" s="90" customFormat="1" ht="15">
      <c r="A1109" s="91"/>
      <c r="F1109" s="105"/>
      <c r="G1109" s="106"/>
      <c r="H1109" s="176"/>
      <c r="I1109" s="107"/>
      <c r="J1109" s="246"/>
      <c r="K1109" s="247"/>
      <c r="M1109" s="48"/>
      <c r="R1109" s="154"/>
      <c r="S1109" s="154"/>
    </row>
    <row r="1110" spans="1:19" s="90" customFormat="1" ht="15">
      <c r="A1110" s="91"/>
      <c r="F1110" s="105"/>
      <c r="G1110" s="106"/>
      <c r="H1110" s="176"/>
      <c r="I1110" s="107"/>
      <c r="J1110" s="246"/>
      <c r="K1110" s="247"/>
      <c r="M1110" s="48"/>
      <c r="R1110" s="154"/>
      <c r="S1110" s="154"/>
    </row>
    <row r="1111" spans="1:19" s="90" customFormat="1" ht="15">
      <c r="A1111" s="91"/>
      <c r="F1111" s="105"/>
      <c r="G1111" s="106"/>
      <c r="H1111" s="176"/>
      <c r="I1111" s="107"/>
      <c r="J1111" s="246"/>
      <c r="K1111" s="247"/>
      <c r="M1111" s="48"/>
      <c r="R1111" s="154"/>
      <c r="S1111" s="154"/>
    </row>
    <row r="1112" spans="1:19" s="90" customFormat="1" ht="15">
      <c r="A1112" s="91"/>
      <c r="F1112" s="105"/>
      <c r="G1112" s="106"/>
      <c r="H1112" s="176"/>
      <c r="I1112" s="107"/>
      <c r="J1112" s="246"/>
      <c r="K1112" s="247"/>
      <c r="M1112" s="48"/>
      <c r="R1112" s="154"/>
      <c r="S1112" s="154"/>
    </row>
    <row r="1113" spans="1:19" s="90" customFormat="1" ht="15">
      <c r="A1113" s="91"/>
      <c r="F1113" s="105"/>
      <c r="G1113" s="106"/>
      <c r="H1113" s="176"/>
      <c r="I1113" s="107"/>
      <c r="J1113" s="246"/>
      <c r="K1113" s="247"/>
      <c r="M1113" s="48"/>
      <c r="R1113" s="154"/>
      <c r="S1113" s="154"/>
    </row>
    <row r="1114" spans="1:19" s="90" customFormat="1" ht="15">
      <c r="A1114" s="91"/>
      <c r="F1114" s="105"/>
      <c r="G1114" s="106"/>
      <c r="H1114" s="176"/>
      <c r="I1114" s="107"/>
      <c r="J1114" s="246"/>
      <c r="K1114" s="247"/>
      <c r="M1114" s="48"/>
      <c r="R1114" s="154"/>
      <c r="S1114" s="154"/>
    </row>
    <row r="1115" spans="1:19" s="90" customFormat="1" ht="15">
      <c r="A1115" s="91"/>
      <c r="F1115" s="105"/>
      <c r="G1115" s="106"/>
      <c r="H1115" s="176"/>
      <c r="I1115" s="107"/>
      <c r="J1115" s="246"/>
      <c r="K1115" s="247"/>
      <c r="M1115" s="48"/>
      <c r="R1115" s="154"/>
      <c r="S1115" s="154"/>
    </row>
    <row r="1116" spans="1:19" s="90" customFormat="1" ht="15">
      <c r="A1116" s="91"/>
      <c r="F1116" s="105"/>
      <c r="G1116" s="106"/>
      <c r="H1116" s="176"/>
      <c r="I1116" s="107"/>
      <c r="J1116" s="246"/>
      <c r="K1116" s="247"/>
      <c r="M1116" s="48"/>
      <c r="R1116" s="154"/>
      <c r="S1116" s="154"/>
    </row>
    <row r="1117" spans="1:19" s="90" customFormat="1" ht="15">
      <c r="A1117" s="91"/>
      <c r="F1117" s="105"/>
      <c r="G1117" s="106"/>
      <c r="H1117" s="176"/>
      <c r="I1117" s="107"/>
      <c r="J1117" s="246"/>
      <c r="K1117" s="247"/>
      <c r="M1117" s="48"/>
      <c r="R1117" s="154"/>
      <c r="S1117" s="154"/>
    </row>
    <row r="1118" spans="1:19" s="90" customFormat="1" ht="15">
      <c r="A1118" s="91"/>
      <c r="F1118" s="105"/>
      <c r="G1118" s="106"/>
      <c r="H1118" s="176"/>
      <c r="I1118" s="107"/>
      <c r="J1118" s="246"/>
      <c r="K1118" s="247"/>
      <c r="M1118" s="48"/>
      <c r="R1118" s="154"/>
      <c r="S1118" s="154"/>
    </row>
    <row r="1119" spans="1:19" s="90" customFormat="1" ht="15">
      <c r="A1119" s="91"/>
      <c r="F1119" s="105"/>
      <c r="G1119" s="106"/>
      <c r="H1119" s="176"/>
      <c r="I1119" s="107"/>
      <c r="J1119" s="246"/>
      <c r="K1119" s="247"/>
      <c r="M1119" s="48"/>
      <c r="R1119" s="154"/>
      <c r="S1119" s="154"/>
    </row>
    <row r="1120" spans="1:19" s="90" customFormat="1" ht="15">
      <c r="A1120" s="91"/>
      <c r="F1120" s="105"/>
      <c r="G1120" s="106"/>
      <c r="H1120" s="176"/>
      <c r="I1120" s="107"/>
      <c r="J1120" s="246"/>
      <c r="K1120" s="247"/>
      <c r="M1120" s="48"/>
      <c r="R1120" s="154"/>
      <c r="S1120" s="154"/>
    </row>
    <row r="1121" spans="1:19" s="90" customFormat="1" ht="15">
      <c r="A1121" s="91"/>
      <c r="F1121" s="105"/>
      <c r="G1121" s="106"/>
      <c r="H1121" s="176"/>
      <c r="I1121" s="107"/>
      <c r="J1121" s="246"/>
      <c r="K1121" s="247"/>
      <c r="M1121" s="48"/>
      <c r="R1121" s="154"/>
      <c r="S1121" s="154"/>
    </row>
    <row r="1122" spans="1:19" s="90" customFormat="1" ht="15">
      <c r="A1122" s="91"/>
      <c r="F1122" s="105"/>
      <c r="G1122" s="106"/>
      <c r="H1122" s="176"/>
      <c r="I1122" s="107"/>
      <c r="J1122" s="246"/>
      <c r="K1122" s="247"/>
      <c r="M1122" s="48"/>
      <c r="R1122" s="154"/>
      <c r="S1122" s="154"/>
    </row>
    <row r="1123" spans="1:19" s="90" customFormat="1" ht="15">
      <c r="A1123" s="91"/>
      <c r="F1123" s="105"/>
      <c r="G1123" s="106"/>
      <c r="H1123" s="176"/>
      <c r="I1123" s="107"/>
      <c r="J1123" s="246"/>
      <c r="K1123" s="247"/>
      <c r="M1123" s="48"/>
      <c r="R1123" s="154"/>
      <c r="S1123" s="154"/>
    </row>
    <row r="1124" spans="1:19" s="90" customFormat="1" ht="15">
      <c r="A1124" s="91"/>
      <c r="F1124" s="105"/>
      <c r="G1124" s="106"/>
      <c r="H1124" s="176"/>
      <c r="I1124" s="107"/>
      <c r="J1124" s="246"/>
      <c r="K1124" s="247"/>
      <c r="M1124" s="48"/>
      <c r="R1124" s="154"/>
      <c r="S1124" s="154"/>
    </row>
    <row r="1125" spans="1:19" s="90" customFormat="1" ht="15">
      <c r="A1125" s="91"/>
      <c r="F1125" s="105"/>
      <c r="G1125" s="106"/>
      <c r="H1125" s="176"/>
      <c r="I1125" s="107"/>
      <c r="J1125" s="246"/>
      <c r="K1125" s="247"/>
      <c r="M1125" s="48"/>
      <c r="R1125" s="154"/>
      <c r="S1125" s="154"/>
    </row>
    <row r="1126" spans="1:19" s="90" customFormat="1" ht="15">
      <c r="A1126" s="91"/>
      <c r="F1126" s="105"/>
      <c r="G1126" s="106"/>
      <c r="H1126" s="176"/>
      <c r="I1126" s="107"/>
      <c r="J1126" s="246"/>
      <c r="K1126" s="247"/>
      <c r="M1126" s="48"/>
      <c r="R1126" s="154"/>
      <c r="S1126" s="154"/>
    </row>
    <row r="1127" spans="1:19" s="90" customFormat="1" ht="15">
      <c r="A1127" s="91"/>
      <c r="F1127" s="105"/>
      <c r="G1127" s="106"/>
      <c r="H1127" s="176"/>
      <c r="I1127" s="107"/>
      <c r="J1127" s="246"/>
      <c r="K1127" s="247"/>
      <c r="M1127" s="48"/>
      <c r="R1127" s="154"/>
      <c r="S1127" s="154"/>
    </row>
    <row r="1128" spans="1:19" s="90" customFormat="1" ht="15">
      <c r="A1128" s="91"/>
      <c r="F1128" s="105"/>
      <c r="G1128" s="106"/>
      <c r="H1128" s="176"/>
      <c r="I1128" s="107"/>
      <c r="J1128" s="246"/>
      <c r="K1128" s="247"/>
      <c r="M1128" s="48"/>
      <c r="R1128" s="154"/>
      <c r="S1128" s="154"/>
    </row>
    <row r="1129" spans="1:19" s="90" customFormat="1" ht="15">
      <c r="A1129" s="91"/>
      <c r="F1129" s="105"/>
      <c r="G1129" s="106"/>
      <c r="H1129" s="176"/>
      <c r="I1129" s="107"/>
      <c r="J1129" s="246"/>
      <c r="K1129" s="247"/>
      <c r="M1129" s="48"/>
      <c r="R1129" s="154"/>
      <c r="S1129" s="154"/>
    </row>
    <row r="1130" spans="1:19" s="90" customFormat="1" ht="15">
      <c r="A1130" s="91"/>
      <c r="F1130" s="105"/>
      <c r="G1130" s="106"/>
      <c r="H1130" s="176"/>
      <c r="I1130" s="107"/>
      <c r="J1130" s="246"/>
      <c r="K1130" s="247"/>
      <c r="M1130" s="48"/>
      <c r="R1130" s="154"/>
      <c r="S1130" s="154"/>
    </row>
    <row r="1131" spans="1:19" s="90" customFormat="1" ht="15">
      <c r="A1131" s="91"/>
      <c r="F1131" s="105"/>
      <c r="G1131" s="106"/>
      <c r="H1131" s="176"/>
      <c r="I1131" s="107"/>
      <c r="J1131" s="246"/>
      <c r="K1131" s="247"/>
      <c r="M1131" s="48"/>
      <c r="R1131" s="154"/>
      <c r="S1131" s="154"/>
    </row>
    <row r="1132" spans="1:19" s="90" customFormat="1" ht="15">
      <c r="A1132" s="91"/>
      <c r="F1132" s="105"/>
      <c r="G1132" s="106"/>
      <c r="H1132" s="176"/>
      <c r="I1132" s="107"/>
      <c r="J1132" s="246"/>
      <c r="K1132" s="247"/>
      <c r="M1132" s="48"/>
      <c r="R1132" s="154"/>
      <c r="S1132" s="154"/>
    </row>
    <row r="1133" spans="1:19" s="90" customFormat="1" ht="15">
      <c r="A1133" s="91"/>
      <c r="F1133" s="105"/>
      <c r="G1133" s="106"/>
      <c r="H1133" s="176"/>
      <c r="I1133" s="107"/>
      <c r="J1133" s="246"/>
      <c r="K1133" s="247"/>
      <c r="M1133" s="48"/>
      <c r="R1133" s="154"/>
      <c r="S1133" s="154"/>
    </row>
    <row r="1134" spans="1:19" s="90" customFormat="1" ht="15">
      <c r="A1134" s="91"/>
      <c r="F1134" s="105"/>
      <c r="G1134" s="106"/>
      <c r="H1134" s="176"/>
      <c r="I1134" s="107"/>
      <c r="J1134" s="246"/>
      <c r="K1134" s="247"/>
      <c r="M1134" s="48"/>
      <c r="R1134" s="154"/>
      <c r="S1134" s="154"/>
    </row>
    <row r="1135" spans="1:19" s="90" customFormat="1" ht="15">
      <c r="A1135" s="91"/>
      <c r="F1135" s="105"/>
      <c r="G1135" s="106"/>
      <c r="H1135" s="176"/>
      <c r="I1135" s="107"/>
      <c r="J1135" s="246"/>
      <c r="K1135" s="247"/>
      <c r="M1135" s="48"/>
      <c r="R1135" s="154"/>
      <c r="S1135" s="154"/>
    </row>
    <row r="1136" spans="1:19" s="90" customFormat="1" ht="15">
      <c r="A1136" s="91"/>
      <c r="F1136" s="105"/>
      <c r="G1136" s="106"/>
      <c r="H1136" s="176"/>
      <c r="I1136" s="107"/>
      <c r="J1136" s="246"/>
      <c r="K1136" s="247"/>
      <c r="M1136" s="48"/>
      <c r="R1136" s="154"/>
      <c r="S1136" s="154"/>
    </row>
    <row r="1137" spans="1:19" s="90" customFormat="1" ht="15">
      <c r="A1137" s="91"/>
      <c r="F1137" s="105"/>
      <c r="G1137" s="106"/>
      <c r="H1137" s="176"/>
      <c r="I1137" s="107"/>
      <c r="J1137" s="246"/>
      <c r="K1137" s="247"/>
      <c r="M1137" s="48"/>
      <c r="R1137" s="154"/>
      <c r="S1137" s="154"/>
    </row>
    <row r="1138" spans="1:19" s="90" customFormat="1" ht="15">
      <c r="A1138" s="91"/>
      <c r="F1138" s="105"/>
      <c r="G1138" s="106"/>
      <c r="H1138" s="176"/>
      <c r="I1138" s="107"/>
      <c r="J1138" s="246"/>
      <c r="K1138" s="247"/>
      <c r="M1138" s="48"/>
      <c r="R1138" s="154"/>
      <c r="S1138" s="154"/>
    </row>
    <row r="1139" spans="1:19" s="90" customFormat="1" ht="15">
      <c r="A1139" s="91"/>
      <c r="F1139" s="105"/>
      <c r="G1139" s="106"/>
      <c r="H1139" s="176"/>
      <c r="I1139" s="107"/>
      <c r="J1139" s="246"/>
      <c r="K1139" s="247"/>
      <c r="M1139" s="48"/>
      <c r="R1139" s="154"/>
      <c r="S1139" s="154"/>
    </row>
    <row r="1140" spans="1:19" s="90" customFormat="1" ht="15">
      <c r="A1140" s="91"/>
      <c r="F1140" s="105"/>
      <c r="G1140" s="106"/>
      <c r="H1140" s="176"/>
      <c r="I1140" s="107"/>
      <c r="J1140" s="246"/>
      <c r="K1140" s="247"/>
      <c r="M1140" s="48"/>
      <c r="R1140" s="154"/>
      <c r="S1140" s="154"/>
    </row>
    <row r="1141" spans="1:19" s="90" customFormat="1" ht="15">
      <c r="A1141" s="91"/>
      <c r="F1141" s="105"/>
      <c r="G1141" s="106"/>
      <c r="H1141" s="176"/>
      <c r="I1141" s="107"/>
      <c r="J1141" s="246"/>
      <c r="K1141" s="247"/>
      <c r="M1141" s="48"/>
      <c r="R1141" s="154"/>
      <c r="S1141" s="154"/>
    </row>
    <row r="1142" spans="1:19" s="90" customFormat="1" ht="15">
      <c r="A1142" s="91"/>
      <c r="F1142" s="105"/>
      <c r="G1142" s="106"/>
      <c r="H1142" s="176"/>
      <c r="I1142" s="107"/>
      <c r="J1142" s="246"/>
      <c r="K1142" s="247"/>
      <c r="M1142" s="48"/>
      <c r="R1142" s="154"/>
      <c r="S1142" s="154"/>
    </row>
    <row r="1143" spans="1:19" s="90" customFormat="1" ht="15">
      <c r="A1143" s="91"/>
      <c r="F1143" s="105"/>
      <c r="G1143" s="106"/>
      <c r="H1143" s="176"/>
      <c r="I1143" s="107"/>
      <c r="J1143" s="246"/>
      <c r="K1143" s="247"/>
      <c r="M1143" s="48"/>
      <c r="R1143" s="154"/>
      <c r="S1143" s="154"/>
    </row>
    <row r="1144" spans="1:19" s="90" customFormat="1" ht="15">
      <c r="A1144" s="91"/>
      <c r="F1144" s="105"/>
      <c r="G1144" s="106"/>
      <c r="H1144" s="176"/>
      <c r="I1144" s="107"/>
      <c r="J1144" s="246"/>
      <c r="K1144" s="247"/>
      <c r="M1144" s="48"/>
      <c r="R1144" s="154"/>
      <c r="S1144" s="154"/>
    </row>
    <row r="1145" spans="1:19" s="90" customFormat="1" ht="15">
      <c r="A1145" s="91"/>
      <c r="F1145" s="105"/>
      <c r="G1145" s="106"/>
      <c r="H1145" s="176"/>
      <c r="I1145" s="107"/>
      <c r="J1145" s="246"/>
      <c r="K1145" s="247"/>
      <c r="M1145" s="48"/>
      <c r="R1145" s="154"/>
      <c r="S1145" s="154"/>
    </row>
    <row r="1146" spans="1:19" s="90" customFormat="1" ht="15">
      <c r="A1146" s="91"/>
      <c r="F1146" s="105"/>
      <c r="G1146" s="106"/>
      <c r="H1146" s="176"/>
      <c r="I1146" s="107"/>
      <c r="J1146" s="246"/>
      <c r="K1146" s="247"/>
      <c r="M1146" s="48"/>
      <c r="R1146" s="154"/>
      <c r="S1146" s="154"/>
    </row>
    <row r="1147" spans="1:19" s="90" customFormat="1" ht="15">
      <c r="A1147" s="91"/>
      <c r="F1147" s="105"/>
      <c r="G1147" s="106"/>
      <c r="H1147" s="176"/>
      <c r="I1147" s="107"/>
      <c r="J1147" s="246"/>
      <c r="K1147" s="247"/>
      <c r="M1147" s="48"/>
      <c r="R1147" s="154"/>
      <c r="S1147" s="154"/>
    </row>
    <row r="1148" spans="1:19" s="90" customFormat="1" ht="15">
      <c r="A1148" s="91"/>
      <c r="F1148" s="105"/>
      <c r="G1148" s="106"/>
      <c r="H1148" s="176"/>
      <c r="I1148" s="107"/>
      <c r="J1148" s="246"/>
      <c r="K1148" s="247"/>
      <c r="M1148" s="48"/>
      <c r="R1148" s="154"/>
      <c r="S1148" s="154"/>
    </row>
    <row r="1149" spans="1:19" s="90" customFormat="1" ht="15">
      <c r="A1149" s="91"/>
      <c r="F1149" s="105"/>
      <c r="G1149" s="106"/>
      <c r="H1149" s="176"/>
      <c r="I1149" s="107"/>
      <c r="J1149" s="246"/>
      <c r="K1149" s="247"/>
      <c r="M1149" s="48"/>
      <c r="R1149" s="154"/>
      <c r="S1149" s="154"/>
    </row>
    <row r="1150" spans="1:19" s="90" customFormat="1" ht="15">
      <c r="A1150" s="91"/>
      <c r="F1150" s="105"/>
      <c r="G1150" s="106"/>
      <c r="H1150" s="176"/>
      <c r="I1150" s="107"/>
      <c r="J1150" s="246"/>
      <c r="K1150" s="247"/>
      <c r="M1150" s="48"/>
      <c r="R1150" s="154"/>
      <c r="S1150" s="154"/>
    </row>
    <row r="1151" spans="1:19" s="90" customFormat="1" ht="15">
      <c r="A1151" s="91"/>
      <c r="F1151" s="105"/>
      <c r="G1151" s="106"/>
      <c r="H1151" s="176"/>
      <c r="I1151" s="107"/>
      <c r="J1151" s="246"/>
      <c r="K1151" s="247"/>
      <c r="M1151" s="48"/>
      <c r="R1151" s="154"/>
      <c r="S1151" s="154"/>
    </row>
    <row r="1152" spans="1:19" s="90" customFormat="1" ht="15">
      <c r="A1152" s="91"/>
      <c r="F1152" s="105"/>
      <c r="G1152" s="106"/>
      <c r="H1152" s="176"/>
      <c r="I1152" s="107"/>
      <c r="J1152" s="246"/>
      <c r="K1152" s="247"/>
      <c r="M1152" s="48"/>
      <c r="R1152" s="154"/>
      <c r="S1152" s="154"/>
    </row>
    <row r="1153" spans="1:19" s="90" customFormat="1" ht="15">
      <c r="A1153" s="91"/>
      <c r="F1153" s="105"/>
      <c r="G1153" s="106"/>
      <c r="H1153" s="176"/>
      <c r="I1153" s="107"/>
      <c r="J1153" s="246"/>
      <c r="K1153" s="247"/>
      <c r="M1153" s="48"/>
      <c r="R1153" s="154"/>
      <c r="S1153" s="154"/>
    </row>
    <row r="1154" spans="1:19" s="90" customFormat="1" ht="15">
      <c r="A1154" s="91"/>
      <c r="F1154" s="105"/>
      <c r="G1154" s="106"/>
      <c r="H1154" s="176"/>
      <c r="I1154" s="107"/>
      <c r="J1154" s="246"/>
      <c r="K1154" s="247"/>
      <c r="M1154" s="48"/>
      <c r="R1154" s="154"/>
      <c r="S1154" s="154"/>
    </row>
    <row r="1155" spans="1:19" s="90" customFormat="1" ht="15">
      <c r="A1155" s="91"/>
      <c r="F1155" s="105"/>
      <c r="G1155" s="106"/>
      <c r="H1155" s="176"/>
      <c r="I1155" s="107"/>
      <c r="J1155" s="246"/>
      <c r="K1155" s="247"/>
      <c r="M1155" s="48"/>
      <c r="R1155" s="154"/>
      <c r="S1155" s="154"/>
    </row>
    <row r="1156" spans="1:19" s="90" customFormat="1" ht="15">
      <c r="A1156" s="91"/>
      <c r="F1156" s="105"/>
      <c r="G1156" s="106"/>
      <c r="H1156" s="176"/>
      <c r="I1156" s="107"/>
      <c r="J1156" s="246"/>
      <c r="K1156" s="247"/>
      <c r="M1156" s="48"/>
      <c r="R1156" s="154"/>
      <c r="S1156" s="154"/>
    </row>
    <row r="1157" spans="1:19" s="90" customFormat="1" ht="15">
      <c r="A1157" s="91"/>
      <c r="F1157" s="105"/>
      <c r="G1157" s="106"/>
      <c r="H1157" s="176"/>
      <c r="I1157" s="107"/>
      <c r="J1157" s="246"/>
      <c r="K1157" s="247"/>
      <c r="M1157" s="48"/>
      <c r="R1157" s="154"/>
      <c r="S1157" s="154"/>
    </row>
    <row r="1158" spans="1:19" s="90" customFormat="1" ht="15">
      <c r="A1158" s="91"/>
      <c r="F1158" s="105"/>
      <c r="G1158" s="106"/>
      <c r="H1158" s="176"/>
      <c r="I1158" s="107"/>
      <c r="J1158" s="246"/>
      <c r="K1158" s="247"/>
      <c r="M1158" s="48"/>
      <c r="R1158" s="154"/>
      <c r="S1158" s="154"/>
    </row>
    <row r="1159" spans="1:19" s="90" customFormat="1" ht="15">
      <c r="A1159" s="91"/>
      <c r="F1159" s="105"/>
      <c r="G1159" s="106"/>
      <c r="H1159" s="176"/>
      <c r="I1159" s="107"/>
      <c r="J1159" s="246"/>
      <c r="K1159" s="247"/>
      <c r="M1159" s="48"/>
      <c r="R1159" s="154"/>
      <c r="S1159" s="154"/>
    </row>
    <row r="1160" spans="1:19" s="90" customFormat="1" ht="15">
      <c r="A1160" s="91"/>
      <c r="F1160" s="105"/>
      <c r="G1160" s="106"/>
      <c r="H1160" s="176"/>
      <c r="I1160" s="107"/>
      <c r="J1160" s="246"/>
      <c r="K1160" s="247"/>
      <c r="M1160" s="48"/>
      <c r="R1160" s="154"/>
      <c r="S1160" s="154"/>
    </row>
    <row r="1161" spans="1:19" s="90" customFormat="1" ht="15">
      <c r="A1161" s="91"/>
      <c r="F1161" s="105"/>
      <c r="G1161" s="106"/>
      <c r="H1161" s="176"/>
      <c r="I1161" s="107"/>
      <c r="J1161" s="246"/>
      <c r="K1161" s="247"/>
      <c r="M1161" s="48"/>
      <c r="R1161" s="154"/>
      <c r="S1161" s="154"/>
    </row>
    <row r="1162" spans="1:19" s="90" customFormat="1" ht="15">
      <c r="A1162" s="91"/>
      <c r="F1162" s="105"/>
      <c r="G1162" s="106"/>
      <c r="H1162" s="176"/>
      <c r="I1162" s="107"/>
      <c r="J1162" s="246"/>
      <c r="K1162" s="247"/>
      <c r="M1162" s="48"/>
      <c r="R1162" s="154"/>
      <c r="S1162" s="154"/>
    </row>
    <row r="1163" spans="1:19" s="90" customFormat="1" ht="15">
      <c r="A1163" s="91"/>
      <c r="F1163" s="105"/>
      <c r="G1163" s="106"/>
      <c r="H1163" s="176"/>
      <c r="I1163" s="107"/>
      <c r="J1163" s="246"/>
      <c r="K1163" s="247"/>
      <c r="M1163" s="48"/>
      <c r="R1163" s="154"/>
      <c r="S1163" s="154"/>
    </row>
    <row r="1164" spans="1:19" s="90" customFormat="1" ht="15">
      <c r="A1164" s="91"/>
      <c r="F1164" s="105"/>
      <c r="G1164" s="106"/>
      <c r="H1164" s="176"/>
      <c r="I1164" s="107"/>
      <c r="J1164" s="246"/>
      <c r="K1164" s="247"/>
      <c r="M1164" s="48"/>
      <c r="R1164" s="154"/>
      <c r="S1164" s="154"/>
    </row>
    <row r="1165" spans="1:19" s="90" customFormat="1" ht="15">
      <c r="A1165" s="91"/>
      <c r="F1165" s="105"/>
      <c r="G1165" s="106"/>
      <c r="H1165" s="176"/>
      <c r="I1165" s="107"/>
      <c r="J1165" s="246"/>
      <c r="K1165" s="247"/>
      <c r="M1165" s="48"/>
      <c r="R1165" s="154"/>
      <c r="S1165" s="154"/>
    </row>
    <row r="1166" spans="1:19" s="90" customFormat="1" ht="15">
      <c r="A1166" s="91"/>
      <c r="F1166" s="105"/>
      <c r="G1166" s="106"/>
      <c r="H1166" s="176"/>
      <c r="I1166" s="107"/>
      <c r="J1166" s="246"/>
      <c r="K1166" s="247"/>
      <c r="M1166" s="48"/>
      <c r="R1166" s="154"/>
      <c r="S1166" s="154"/>
    </row>
    <row r="1167" spans="1:19" s="90" customFormat="1" ht="15">
      <c r="A1167" s="91"/>
      <c r="F1167" s="105"/>
      <c r="G1167" s="106"/>
      <c r="H1167" s="176"/>
      <c r="I1167" s="107"/>
      <c r="J1167" s="246"/>
      <c r="K1167" s="247"/>
      <c r="M1167" s="48"/>
      <c r="R1167" s="154"/>
      <c r="S1167" s="154"/>
    </row>
    <row r="1168" spans="1:19" s="90" customFormat="1" ht="15">
      <c r="A1168" s="91"/>
      <c r="F1168" s="105"/>
      <c r="G1168" s="106"/>
      <c r="H1168" s="176"/>
      <c r="I1168" s="107"/>
      <c r="J1168" s="246"/>
      <c r="K1168" s="247"/>
      <c r="M1168" s="48"/>
      <c r="R1168" s="154"/>
      <c r="S1168" s="154"/>
    </row>
    <row r="1169" spans="1:19" s="90" customFormat="1" ht="15">
      <c r="A1169" s="91"/>
      <c r="F1169" s="105"/>
      <c r="G1169" s="106"/>
      <c r="H1169" s="176"/>
      <c r="I1169" s="107"/>
      <c r="J1169" s="246"/>
      <c r="K1169" s="247"/>
      <c r="M1169" s="48"/>
      <c r="R1169" s="154"/>
      <c r="S1169" s="154"/>
    </row>
    <row r="1170" spans="1:19" s="90" customFormat="1" ht="15">
      <c r="A1170" s="91"/>
      <c r="F1170" s="105"/>
      <c r="G1170" s="106"/>
      <c r="H1170" s="176"/>
      <c r="I1170" s="107"/>
      <c r="J1170" s="246"/>
      <c r="K1170" s="247"/>
      <c r="M1170" s="48"/>
      <c r="R1170" s="154"/>
      <c r="S1170" s="154"/>
    </row>
    <row r="1171" spans="1:19" s="90" customFormat="1" ht="15">
      <c r="A1171" s="91"/>
      <c r="F1171" s="105"/>
      <c r="G1171" s="106"/>
      <c r="H1171" s="176"/>
      <c r="I1171" s="107"/>
      <c r="J1171" s="246"/>
      <c r="K1171" s="247"/>
      <c r="M1171" s="48"/>
      <c r="R1171" s="154"/>
      <c r="S1171" s="154"/>
    </row>
    <row r="1172" spans="1:19" s="90" customFormat="1" ht="15">
      <c r="A1172" s="91"/>
      <c r="F1172" s="105"/>
      <c r="G1172" s="106"/>
      <c r="H1172" s="176"/>
      <c r="I1172" s="107"/>
      <c r="J1172" s="246"/>
      <c r="K1172" s="247"/>
      <c r="M1172" s="48"/>
      <c r="R1172" s="154"/>
      <c r="S1172" s="154"/>
    </row>
    <row r="1173" spans="1:19" s="90" customFormat="1" ht="15">
      <c r="A1173" s="91"/>
      <c r="F1173" s="105"/>
      <c r="G1173" s="106"/>
      <c r="H1173" s="176"/>
      <c r="I1173" s="107"/>
      <c r="J1173" s="246"/>
      <c r="K1173" s="247"/>
      <c r="M1173" s="48"/>
      <c r="R1173" s="154"/>
      <c r="S1173" s="154"/>
    </row>
    <row r="1174" spans="1:19" s="90" customFormat="1" ht="15">
      <c r="A1174" s="91"/>
      <c r="F1174" s="105"/>
      <c r="G1174" s="106"/>
      <c r="H1174" s="176"/>
      <c r="I1174" s="107"/>
      <c r="J1174" s="246"/>
      <c r="K1174" s="247"/>
      <c r="M1174" s="48"/>
      <c r="R1174" s="154"/>
      <c r="S1174" s="154"/>
    </row>
    <row r="1175" spans="1:19" s="90" customFormat="1" ht="15">
      <c r="A1175" s="91"/>
      <c r="F1175" s="105"/>
      <c r="G1175" s="106"/>
      <c r="H1175" s="176"/>
      <c r="I1175" s="107"/>
      <c r="J1175" s="246"/>
      <c r="K1175" s="247"/>
      <c r="M1175" s="48"/>
      <c r="R1175" s="154"/>
      <c r="S1175" s="154"/>
    </row>
    <row r="1176" spans="1:19" s="90" customFormat="1" ht="15">
      <c r="A1176" s="91"/>
      <c r="F1176" s="105"/>
      <c r="G1176" s="106"/>
      <c r="H1176" s="176"/>
      <c r="I1176" s="107"/>
      <c r="J1176" s="246"/>
      <c r="K1176" s="247"/>
      <c r="M1176" s="48"/>
      <c r="R1176" s="154"/>
      <c r="S1176" s="154"/>
    </row>
    <row r="1177" spans="1:19" s="90" customFormat="1" ht="15">
      <c r="A1177" s="91"/>
      <c r="F1177" s="105"/>
      <c r="G1177" s="106"/>
      <c r="H1177" s="176"/>
      <c r="I1177" s="107"/>
      <c r="J1177" s="246"/>
      <c r="K1177" s="247"/>
      <c r="M1177" s="48"/>
      <c r="R1177" s="154"/>
      <c r="S1177" s="154"/>
    </row>
    <row r="1178" spans="1:19" s="90" customFormat="1" ht="15">
      <c r="A1178" s="91"/>
      <c r="F1178" s="105"/>
      <c r="G1178" s="106"/>
      <c r="H1178" s="176"/>
      <c r="I1178" s="107"/>
      <c r="J1178" s="246"/>
      <c r="K1178" s="247"/>
      <c r="M1178" s="48"/>
      <c r="R1178" s="154"/>
      <c r="S1178" s="154"/>
    </row>
    <row r="1179" spans="1:19" s="90" customFormat="1" ht="15">
      <c r="A1179" s="91"/>
      <c r="F1179" s="105"/>
      <c r="G1179" s="106"/>
      <c r="H1179" s="176"/>
      <c r="I1179" s="107"/>
      <c r="J1179" s="246"/>
      <c r="K1179" s="247"/>
      <c r="M1179" s="48"/>
      <c r="R1179" s="154"/>
      <c r="S1179" s="154"/>
    </row>
    <row r="1180" spans="1:19" s="90" customFormat="1" ht="15">
      <c r="A1180" s="91"/>
      <c r="F1180" s="105"/>
      <c r="G1180" s="106"/>
      <c r="H1180" s="176"/>
      <c r="I1180" s="107"/>
      <c r="J1180" s="246"/>
      <c r="K1180" s="247"/>
      <c r="M1180" s="48"/>
      <c r="R1180" s="154"/>
      <c r="S1180" s="154"/>
    </row>
    <row r="1181" spans="1:19" s="90" customFormat="1" ht="15">
      <c r="A1181" s="91"/>
      <c r="F1181" s="105"/>
      <c r="G1181" s="106"/>
      <c r="H1181" s="176"/>
      <c r="I1181" s="107"/>
      <c r="J1181" s="246"/>
      <c r="K1181" s="247"/>
      <c r="M1181" s="48"/>
      <c r="R1181" s="154"/>
      <c r="S1181" s="154"/>
    </row>
    <row r="1182" spans="1:19" s="90" customFormat="1" ht="15">
      <c r="A1182" s="91"/>
      <c r="F1182" s="105"/>
      <c r="G1182" s="106"/>
      <c r="H1182" s="176"/>
      <c r="I1182" s="107"/>
      <c r="J1182" s="246"/>
      <c r="K1182" s="247"/>
      <c r="M1182" s="48"/>
      <c r="R1182" s="154"/>
      <c r="S1182" s="154"/>
    </row>
    <row r="1183" spans="1:19" s="90" customFormat="1" ht="15">
      <c r="A1183" s="91"/>
      <c r="F1183" s="105"/>
      <c r="G1183" s="106"/>
      <c r="H1183" s="176"/>
      <c r="I1183" s="107"/>
      <c r="J1183" s="246"/>
      <c r="K1183" s="247"/>
      <c r="M1183" s="48"/>
      <c r="R1183" s="154"/>
      <c r="S1183" s="154"/>
    </row>
    <row r="1184" spans="1:19" s="90" customFormat="1" ht="15">
      <c r="A1184" s="91"/>
      <c r="F1184" s="105"/>
      <c r="G1184" s="106"/>
      <c r="H1184" s="176"/>
      <c r="I1184" s="107"/>
      <c r="J1184" s="246"/>
      <c r="K1184" s="247"/>
      <c r="M1184" s="48"/>
      <c r="R1184" s="154"/>
      <c r="S1184" s="154"/>
    </row>
    <row r="1185" spans="1:19" s="90" customFormat="1" ht="15">
      <c r="A1185" s="91"/>
      <c r="F1185" s="105"/>
      <c r="G1185" s="106"/>
      <c r="H1185" s="176"/>
      <c r="I1185" s="107"/>
      <c r="J1185" s="246"/>
      <c r="K1185" s="247"/>
      <c r="M1185" s="48"/>
      <c r="R1185" s="154"/>
      <c r="S1185" s="154"/>
    </row>
    <row r="1186" spans="1:19" s="90" customFormat="1" ht="15">
      <c r="A1186" s="91"/>
      <c r="F1186" s="105"/>
      <c r="G1186" s="106"/>
      <c r="H1186" s="176"/>
      <c r="I1186" s="107"/>
      <c r="J1186" s="246"/>
      <c r="K1186" s="247"/>
      <c r="M1186" s="48"/>
      <c r="R1186" s="154"/>
      <c r="S1186" s="154"/>
    </row>
    <row r="1187" spans="1:19" s="90" customFormat="1" ht="15">
      <c r="A1187" s="91"/>
      <c r="F1187" s="105"/>
      <c r="G1187" s="106"/>
      <c r="H1187" s="176"/>
      <c r="I1187" s="107"/>
      <c r="J1187" s="246"/>
      <c r="K1187" s="247"/>
      <c r="M1187" s="48"/>
      <c r="R1187" s="154"/>
      <c r="S1187" s="154"/>
    </row>
    <row r="1188" spans="1:19" s="90" customFormat="1" ht="15">
      <c r="A1188" s="91"/>
      <c r="F1188" s="105"/>
      <c r="G1188" s="106"/>
      <c r="H1188" s="176"/>
      <c r="I1188" s="107"/>
      <c r="J1188" s="246"/>
      <c r="K1188" s="247"/>
      <c r="M1188" s="48"/>
      <c r="R1188" s="154"/>
      <c r="S1188" s="154"/>
    </row>
    <row r="1189" spans="1:19" s="90" customFormat="1" ht="15">
      <c r="A1189" s="91"/>
      <c r="F1189" s="105"/>
      <c r="G1189" s="106"/>
      <c r="H1189" s="176"/>
      <c r="I1189" s="107"/>
      <c r="J1189" s="246"/>
      <c r="K1189" s="247"/>
      <c r="M1189" s="48"/>
      <c r="R1189" s="154"/>
      <c r="S1189" s="154"/>
    </row>
    <row r="1190" spans="1:19" s="90" customFormat="1" ht="15">
      <c r="A1190" s="91"/>
      <c r="F1190" s="105"/>
      <c r="G1190" s="106"/>
      <c r="H1190" s="176"/>
      <c r="I1190" s="107"/>
      <c r="J1190" s="246"/>
      <c r="K1190" s="247"/>
      <c r="M1190" s="48"/>
      <c r="R1190" s="154"/>
      <c r="S1190" s="154"/>
    </row>
    <row r="1191" spans="1:19" s="90" customFormat="1" ht="15">
      <c r="A1191" s="91"/>
      <c r="F1191" s="105"/>
      <c r="G1191" s="106"/>
      <c r="H1191" s="176"/>
      <c r="I1191" s="107"/>
      <c r="J1191" s="246"/>
      <c r="K1191" s="247"/>
      <c r="M1191" s="48"/>
      <c r="R1191" s="154"/>
      <c r="S1191" s="154"/>
    </row>
    <row r="1192" spans="1:19" s="90" customFormat="1" ht="15">
      <c r="A1192" s="91"/>
      <c r="F1192" s="105"/>
      <c r="G1192" s="106"/>
      <c r="H1192" s="176"/>
      <c r="I1192" s="107"/>
      <c r="J1192" s="246"/>
      <c r="K1192" s="247"/>
      <c r="M1192" s="48"/>
      <c r="R1192" s="154"/>
      <c r="S1192" s="154"/>
    </row>
    <row r="1193" spans="1:19" s="90" customFormat="1" ht="15">
      <c r="A1193" s="91"/>
      <c r="F1193" s="105"/>
      <c r="G1193" s="106"/>
      <c r="H1193" s="176"/>
      <c r="I1193" s="107"/>
      <c r="J1193" s="246"/>
      <c r="K1193" s="247"/>
      <c r="M1193" s="48"/>
      <c r="R1193" s="154"/>
      <c r="S1193" s="154"/>
    </row>
    <row r="1194" spans="1:19" s="90" customFormat="1" ht="15">
      <c r="A1194" s="91"/>
      <c r="F1194" s="105"/>
      <c r="G1194" s="106"/>
      <c r="H1194" s="176"/>
      <c r="I1194" s="107"/>
      <c r="J1194" s="246"/>
      <c r="K1194" s="247"/>
      <c r="M1194" s="48"/>
      <c r="R1194" s="154"/>
      <c r="S1194" s="154"/>
    </row>
    <row r="1195" spans="1:19" s="90" customFormat="1" ht="15">
      <c r="A1195" s="91"/>
      <c r="F1195" s="105"/>
      <c r="G1195" s="106"/>
      <c r="H1195" s="176"/>
      <c r="I1195" s="107"/>
      <c r="J1195" s="246"/>
      <c r="K1195" s="247"/>
      <c r="M1195" s="48"/>
      <c r="R1195" s="154"/>
      <c r="S1195" s="154"/>
    </row>
    <row r="1196" spans="1:19" s="90" customFormat="1" ht="15">
      <c r="A1196" s="91"/>
      <c r="F1196" s="105"/>
      <c r="G1196" s="106"/>
      <c r="H1196" s="176"/>
      <c r="I1196" s="107"/>
      <c r="J1196" s="246"/>
      <c r="K1196" s="247"/>
      <c r="M1196" s="48"/>
      <c r="R1196" s="154"/>
      <c r="S1196" s="154"/>
    </row>
    <row r="1197" spans="1:19" s="90" customFormat="1" ht="15">
      <c r="A1197" s="91"/>
      <c r="F1197" s="105"/>
      <c r="G1197" s="106"/>
      <c r="H1197" s="176"/>
      <c r="I1197" s="107"/>
      <c r="J1197" s="246"/>
      <c r="K1197" s="247"/>
      <c r="M1197" s="48"/>
      <c r="R1197" s="154"/>
      <c r="S1197" s="154"/>
    </row>
    <row r="1198" spans="1:19" s="90" customFormat="1" ht="15">
      <c r="A1198" s="91"/>
      <c r="F1198" s="105"/>
      <c r="G1198" s="106"/>
      <c r="H1198" s="176"/>
      <c r="I1198" s="107"/>
      <c r="J1198" s="246"/>
      <c r="K1198" s="247"/>
      <c r="M1198" s="48"/>
      <c r="R1198" s="154"/>
      <c r="S1198" s="154"/>
    </row>
    <row r="1199" spans="1:19" s="90" customFormat="1" ht="15">
      <c r="A1199" s="91"/>
      <c r="F1199" s="105"/>
      <c r="G1199" s="106"/>
      <c r="H1199" s="176"/>
      <c r="I1199" s="107"/>
      <c r="J1199" s="246"/>
      <c r="K1199" s="247"/>
      <c r="M1199" s="48"/>
      <c r="R1199" s="154"/>
      <c r="S1199" s="154"/>
    </row>
    <row r="1200" spans="1:19" s="90" customFormat="1" ht="15">
      <c r="A1200" s="91"/>
      <c r="F1200" s="105"/>
      <c r="G1200" s="106"/>
      <c r="H1200" s="176"/>
      <c r="I1200" s="107"/>
      <c r="J1200" s="246"/>
      <c r="K1200" s="247"/>
      <c r="M1200" s="48"/>
      <c r="R1200" s="154"/>
      <c r="S1200" s="154"/>
    </row>
    <row r="1201" spans="1:19" s="90" customFormat="1" ht="15">
      <c r="A1201" s="91"/>
      <c r="F1201" s="105"/>
      <c r="G1201" s="106"/>
      <c r="H1201" s="176"/>
      <c r="I1201" s="107"/>
      <c r="J1201" s="246"/>
      <c r="K1201" s="247"/>
      <c r="M1201" s="48"/>
      <c r="R1201" s="154"/>
      <c r="S1201" s="154"/>
    </row>
    <row r="1202" spans="1:19" s="90" customFormat="1" ht="15">
      <c r="A1202" s="91"/>
      <c r="F1202" s="105"/>
      <c r="G1202" s="106"/>
      <c r="H1202" s="176"/>
      <c r="I1202" s="107"/>
      <c r="J1202" s="246"/>
      <c r="K1202" s="247"/>
      <c r="M1202" s="48"/>
      <c r="R1202" s="154"/>
      <c r="S1202" s="154"/>
    </row>
    <row r="1203" spans="1:19" s="90" customFormat="1" ht="15">
      <c r="A1203" s="91"/>
      <c r="F1203" s="105"/>
      <c r="G1203" s="106"/>
      <c r="H1203" s="176"/>
      <c r="I1203" s="107"/>
      <c r="J1203" s="246"/>
      <c r="K1203" s="247"/>
      <c r="M1203" s="48"/>
      <c r="R1203" s="154"/>
      <c r="S1203" s="154"/>
    </row>
    <row r="1204" spans="1:19" s="90" customFormat="1" ht="15">
      <c r="A1204" s="91"/>
      <c r="F1204" s="105"/>
      <c r="G1204" s="106"/>
      <c r="H1204" s="176"/>
      <c r="I1204" s="107"/>
      <c r="J1204" s="246"/>
      <c r="K1204" s="247"/>
      <c r="M1204" s="48"/>
      <c r="R1204" s="154"/>
      <c r="S1204" s="154"/>
    </row>
    <row r="1205" spans="1:19" s="90" customFormat="1" ht="15">
      <c r="A1205" s="91"/>
      <c r="F1205" s="105"/>
      <c r="G1205" s="106"/>
      <c r="H1205" s="176"/>
      <c r="I1205" s="107"/>
      <c r="J1205" s="246"/>
      <c r="K1205" s="247"/>
      <c r="M1205" s="48"/>
      <c r="R1205" s="154"/>
      <c r="S1205" s="154"/>
    </row>
    <row r="1206" spans="1:19" s="90" customFormat="1" ht="15">
      <c r="A1206" s="91"/>
      <c r="F1206" s="105"/>
      <c r="G1206" s="106"/>
      <c r="H1206" s="176"/>
      <c r="I1206" s="107"/>
      <c r="J1206" s="246"/>
      <c r="K1206" s="247"/>
      <c r="M1206" s="48"/>
      <c r="R1206" s="154"/>
      <c r="S1206" s="154"/>
    </row>
    <row r="1207" spans="1:19" s="90" customFormat="1" ht="15">
      <c r="A1207" s="91"/>
      <c r="F1207" s="105"/>
      <c r="G1207" s="106"/>
      <c r="H1207" s="176"/>
      <c r="I1207" s="107"/>
      <c r="J1207" s="246"/>
      <c r="K1207" s="247"/>
      <c r="M1207" s="48"/>
      <c r="R1207" s="154"/>
      <c r="S1207" s="154"/>
    </row>
    <row r="1208" spans="1:19" s="90" customFormat="1" ht="15">
      <c r="A1208" s="91"/>
      <c r="F1208" s="105"/>
      <c r="G1208" s="106"/>
      <c r="H1208" s="176"/>
      <c r="I1208" s="107"/>
      <c r="J1208" s="246"/>
      <c r="K1208" s="247"/>
      <c r="M1208" s="48"/>
      <c r="R1208" s="154"/>
      <c r="S1208" s="154"/>
    </row>
    <row r="1209" spans="1:19" s="90" customFormat="1" ht="15">
      <c r="A1209" s="91"/>
      <c r="F1209" s="105"/>
      <c r="G1209" s="106"/>
      <c r="H1209" s="176"/>
      <c r="I1209" s="107"/>
      <c r="J1209" s="246"/>
      <c r="K1209" s="247"/>
      <c r="M1209" s="48"/>
      <c r="R1209" s="154"/>
      <c r="S1209" s="154"/>
    </row>
    <row r="1210" spans="1:19" s="90" customFormat="1" ht="15">
      <c r="A1210" s="91"/>
      <c r="F1210" s="105"/>
      <c r="G1210" s="106"/>
      <c r="H1210" s="176"/>
      <c r="I1210" s="107"/>
      <c r="J1210" s="246"/>
      <c r="K1210" s="247"/>
      <c r="M1210" s="48"/>
      <c r="R1210" s="154"/>
      <c r="S1210" s="154"/>
    </row>
    <row r="1211" spans="1:19" s="90" customFormat="1" ht="15">
      <c r="A1211" s="91"/>
      <c r="F1211" s="105"/>
      <c r="G1211" s="106"/>
      <c r="H1211" s="176"/>
      <c r="I1211" s="107"/>
      <c r="J1211" s="246"/>
      <c r="K1211" s="247"/>
      <c r="M1211" s="48"/>
      <c r="R1211" s="154"/>
      <c r="S1211" s="154"/>
    </row>
    <row r="1212" spans="1:19" s="90" customFormat="1" ht="15">
      <c r="A1212" s="91"/>
      <c r="F1212" s="105"/>
      <c r="G1212" s="106"/>
      <c r="H1212" s="176"/>
      <c r="I1212" s="107"/>
      <c r="J1212" s="246"/>
      <c r="K1212" s="247"/>
      <c r="M1212" s="48"/>
      <c r="R1212" s="154"/>
      <c r="S1212" s="154"/>
    </row>
    <row r="1213" spans="1:19" s="90" customFormat="1" ht="15">
      <c r="A1213" s="91"/>
      <c r="F1213" s="105"/>
      <c r="G1213" s="106"/>
      <c r="H1213" s="176"/>
      <c r="I1213" s="107"/>
      <c r="J1213" s="246"/>
      <c r="K1213" s="247"/>
      <c r="M1213" s="48"/>
      <c r="R1213" s="154"/>
      <c r="S1213" s="154"/>
    </row>
    <row r="1214" spans="1:19" s="90" customFormat="1" ht="15">
      <c r="A1214" s="91"/>
      <c r="F1214" s="105"/>
      <c r="G1214" s="106"/>
      <c r="H1214" s="176"/>
      <c r="I1214" s="107"/>
      <c r="J1214" s="246"/>
      <c r="K1214" s="247"/>
      <c r="M1214" s="48"/>
      <c r="R1214" s="154"/>
      <c r="S1214" s="154"/>
    </row>
    <row r="1215" spans="1:19" s="90" customFormat="1" ht="15">
      <c r="A1215" s="91"/>
      <c r="F1215" s="105"/>
      <c r="G1215" s="106"/>
      <c r="H1215" s="176"/>
      <c r="I1215" s="107"/>
      <c r="J1215" s="246"/>
      <c r="K1215" s="247"/>
      <c r="M1215" s="48"/>
      <c r="R1215" s="154"/>
      <c r="S1215" s="154"/>
    </row>
    <row r="1216" spans="1:19" s="90" customFormat="1" ht="15">
      <c r="A1216" s="91"/>
      <c r="F1216" s="105"/>
      <c r="G1216" s="106"/>
      <c r="H1216" s="176"/>
      <c r="I1216" s="107"/>
      <c r="J1216" s="246"/>
      <c r="K1216" s="247"/>
      <c r="M1216" s="48"/>
      <c r="R1216" s="154"/>
      <c r="S1216" s="154"/>
    </row>
    <row r="1217" spans="1:19" s="90" customFormat="1" ht="15">
      <c r="A1217" s="91"/>
      <c r="F1217" s="105"/>
      <c r="G1217" s="106"/>
      <c r="H1217" s="176"/>
      <c r="I1217" s="107"/>
      <c r="J1217" s="246"/>
      <c r="K1217" s="247"/>
      <c r="M1217" s="48"/>
      <c r="R1217" s="154"/>
      <c r="S1217" s="154"/>
    </row>
    <row r="1218" spans="1:19" s="90" customFormat="1" ht="15">
      <c r="A1218" s="91"/>
      <c r="F1218" s="105"/>
      <c r="G1218" s="106"/>
      <c r="H1218" s="176"/>
      <c r="I1218" s="107"/>
      <c r="J1218" s="246"/>
      <c r="K1218" s="247"/>
      <c r="M1218" s="48"/>
      <c r="R1218" s="154"/>
      <c r="S1218" s="154"/>
    </row>
    <row r="1219" spans="1:19" s="90" customFormat="1" ht="15">
      <c r="A1219" s="91"/>
      <c r="F1219" s="105"/>
      <c r="G1219" s="106"/>
      <c r="H1219" s="176"/>
      <c r="I1219" s="107"/>
      <c r="J1219" s="246"/>
      <c r="K1219" s="247"/>
      <c r="M1219" s="48"/>
      <c r="R1219" s="154"/>
      <c r="S1219" s="154"/>
    </row>
    <row r="1220" spans="1:19" s="90" customFormat="1" ht="15">
      <c r="A1220" s="91"/>
      <c r="F1220" s="105"/>
      <c r="G1220" s="106"/>
      <c r="H1220" s="176"/>
      <c r="I1220" s="107"/>
      <c r="J1220" s="246"/>
      <c r="K1220" s="247"/>
      <c r="M1220" s="48"/>
      <c r="R1220" s="154"/>
      <c r="S1220" s="154"/>
    </row>
    <row r="1221" spans="1:19" s="90" customFormat="1" ht="15">
      <c r="A1221" s="91"/>
      <c r="F1221" s="105"/>
      <c r="G1221" s="106"/>
      <c r="H1221" s="176"/>
      <c r="I1221" s="107"/>
      <c r="J1221" s="246"/>
      <c r="K1221" s="247"/>
      <c r="M1221" s="48"/>
      <c r="R1221" s="154"/>
      <c r="S1221" s="154"/>
    </row>
    <row r="1222" spans="1:19" s="90" customFormat="1" ht="15">
      <c r="A1222" s="91"/>
      <c r="F1222" s="105"/>
      <c r="G1222" s="106"/>
      <c r="H1222" s="176"/>
      <c r="I1222" s="107"/>
      <c r="J1222" s="246"/>
      <c r="K1222" s="247"/>
      <c r="M1222" s="48"/>
      <c r="R1222" s="154"/>
      <c r="S1222" s="154"/>
    </row>
    <row r="1223" spans="1:19" s="90" customFormat="1" ht="15">
      <c r="A1223" s="91"/>
      <c r="F1223" s="105"/>
      <c r="G1223" s="106"/>
      <c r="H1223" s="176"/>
      <c r="I1223" s="107"/>
      <c r="J1223" s="246"/>
      <c r="K1223" s="247"/>
      <c r="M1223" s="48"/>
      <c r="R1223" s="154"/>
      <c r="S1223" s="154"/>
    </row>
    <row r="1224" spans="1:19" s="90" customFormat="1" ht="15">
      <c r="A1224" s="91"/>
      <c r="F1224" s="105"/>
      <c r="G1224" s="106"/>
      <c r="H1224" s="176"/>
      <c r="I1224" s="107"/>
      <c r="J1224" s="246"/>
      <c r="K1224" s="247"/>
      <c r="M1224" s="48"/>
      <c r="R1224" s="154"/>
      <c r="S1224" s="154"/>
    </row>
    <row r="1225" spans="1:19" s="90" customFormat="1" ht="15">
      <c r="A1225" s="91"/>
      <c r="F1225" s="105"/>
      <c r="G1225" s="106"/>
      <c r="H1225" s="176"/>
      <c r="I1225" s="107"/>
      <c r="J1225" s="246"/>
      <c r="K1225" s="247"/>
      <c r="M1225" s="48"/>
      <c r="R1225" s="154"/>
      <c r="S1225" s="154"/>
    </row>
    <row r="1226" spans="1:19" s="90" customFormat="1" ht="15">
      <c r="A1226" s="91"/>
      <c r="F1226" s="105"/>
      <c r="G1226" s="106"/>
      <c r="H1226" s="176"/>
      <c r="I1226" s="107"/>
      <c r="J1226" s="246"/>
      <c r="K1226" s="247"/>
      <c r="M1226" s="48"/>
      <c r="R1226" s="154"/>
      <c r="S1226" s="154"/>
    </row>
    <row r="1227" spans="1:19" s="90" customFormat="1" ht="15">
      <c r="A1227" s="91"/>
      <c r="F1227" s="105"/>
      <c r="G1227" s="106"/>
      <c r="H1227" s="176"/>
      <c r="I1227" s="107"/>
      <c r="J1227" s="246"/>
      <c r="K1227" s="247"/>
      <c r="M1227" s="48"/>
      <c r="R1227" s="154"/>
      <c r="S1227" s="154"/>
    </row>
    <row r="1228" spans="1:19" s="90" customFormat="1" ht="15">
      <c r="A1228" s="91"/>
      <c r="F1228" s="105"/>
      <c r="G1228" s="106"/>
      <c r="H1228" s="176"/>
      <c r="I1228" s="107"/>
      <c r="J1228" s="246"/>
      <c r="K1228" s="247"/>
      <c r="M1228" s="48"/>
      <c r="R1228" s="154"/>
      <c r="S1228" s="154"/>
    </row>
    <row r="1229" spans="1:19" s="90" customFormat="1" ht="15">
      <c r="A1229" s="91"/>
      <c r="F1229" s="105"/>
      <c r="G1229" s="106"/>
      <c r="H1229" s="176"/>
      <c r="I1229" s="107"/>
      <c r="J1229" s="246"/>
      <c r="K1229" s="247"/>
      <c r="M1229" s="48"/>
      <c r="R1229" s="154"/>
      <c r="S1229" s="154"/>
    </row>
    <row r="1230" spans="1:19" s="90" customFormat="1" ht="15">
      <c r="A1230" s="91"/>
      <c r="F1230" s="105"/>
      <c r="G1230" s="106"/>
      <c r="H1230" s="176"/>
      <c r="I1230" s="107"/>
      <c r="J1230" s="246"/>
      <c r="K1230" s="247"/>
      <c r="M1230" s="48"/>
      <c r="R1230" s="154"/>
      <c r="S1230" s="154"/>
    </row>
    <row r="1231" spans="1:19" s="90" customFormat="1" ht="15">
      <c r="A1231" s="91"/>
      <c r="F1231" s="105"/>
      <c r="G1231" s="106"/>
      <c r="H1231" s="176"/>
      <c r="I1231" s="107"/>
      <c r="J1231" s="246"/>
      <c r="K1231" s="247"/>
      <c r="M1231" s="48"/>
      <c r="R1231" s="154"/>
      <c r="S1231" s="154"/>
    </row>
    <row r="1232" spans="1:19" s="90" customFormat="1" ht="15">
      <c r="A1232" s="91"/>
      <c r="F1232" s="105"/>
      <c r="G1232" s="106"/>
      <c r="H1232" s="176"/>
      <c r="I1232" s="107"/>
      <c r="J1232" s="246"/>
      <c r="K1232" s="247"/>
      <c r="M1232" s="48"/>
      <c r="R1232" s="154"/>
      <c r="S1232" s="154"/>
    </row>
    <row r="1233" spans="1:19" s="90" customFormat="1" ht="15">
      <c r="A1233" s="91"/>
      <c r="F1233" s="105"/>
      <c r="G1233" s="106"/>
      <c r="H1233" s="176"/>
      <c r="I1233" s="107"/>
      <c r="J1233" s="246"/>
      <c r="K1233" s="247"/>
      <c r="M1233" s="48"/>
      <c r="R1233" s="154"/>
      <c r="S1233" s="154"/>
    </row>
    <row r="1234" spans="1:19" s="90" customFormat="1" ht="15">
      <c r="A1234" s="91"/>
      <c r="F1234" s="105"/>
      <c r="G1234" s="106"/>
      <c r="H1234" s="176"/>
      <c r="I1234" s="107"/>
      <c r="J1234" s="246"/>
      <c r="K1234" s="247"/>
      <c r="M1234" s="48"/>
      <c r="R1234" s="154"/>
      <c r="S1234" s="154"/>
    </row>
    <row r="1235" spans="1:19" s="90" customFormat="1" ht="15">
      <c r="A1235" s="91"/>
      <c r="F1235" s="105"/>
      <c r="G1235" s="106"/>
      <c r="H1235" s="176"/>
      <c r="I1235" s="107"/>
      <c r="J1235" s="246"/>
      <c r="K1235" s="247"/>
      <c r="M1235" s="48"/>
      <c r="R1235" s="154"/>
      <c r="S1235" s="154"/>
    </row>
    <row r="1236" spans="1:19" s="90" customFormat="1" ht="15">
      <c r="A1236" s="91"/>
      <c r="F1236" s="105"/>
      <c r="G1236" s="106"/>
      <c r="H1236" s="176"/>
      <c r="I1236" s="107"/>
      <c r="J1236" s="246"/>
      <c r="K1236" s="247"/>
      <c r="M1236" s="48"/>
      <c r="R1236" s="154"/>
      <c r="S1236" s="154"/>
    </row>
    <row r="1237" spans="1:19" s="90" customFormat="1" ht="15">
      <c r="A1237" s="91"/>
      <c r="F1237" s="105"/>
      <c r="G1237" s="106"/>
      <c r="H1237" s="176"/>
      <c r="I1237" s="107"/>
      <c r="J1237" s="246"/>
      <c r="K1237" s="247"/>
      <c r="M1237" s="48"/>
      <c r="R1237" s="154"/>
      <c r="S1237" s="154"/>
    </row>
    <row r="1238" spans="1:19" s="90" customFormat="1" ht="15">
      <c r="A1238" s="91"/>
      <c r="F1238" s="105"/>
      <c r="G1238" s="106"/>
      <c r="H1238" s="176"/>
      <c r="I1238" s="107"/>
      <c r="J1238" s="246"/>
      <c r="K1238" s="247"/>
      <c r="M1238" s="48"/>
      <c r="R1238" s="154"/>
      <c r="S1238" s="154"/>
    </row>
    <row r="1239" spans="1:19" s="90" customFormat="1" ht="15">
      <c r="A1239" s="91"/>
      <c r="F1239" s="105"/>
      <c r="G1239" s="106"/>
      <c r="H1239" s="176"/>
      <c r="I1239" s="107"/>
      <c r="J1239" s="246"/>
      <c r="K1239" s="247"/>
      <c r="M1239" s="48"/>
      <c r="R1239" s="154"/>
      <c r="S1239" s="154"/>
    </row>
    <row r="1240" spans="1:19" s="90" customFormat="1" ht="15">
      <c r="A1240" s="91"/>
      <c r="F1240" s="105"/>
      <c r="G1240" s="106"/>
      <c r="H1240" s="176"/>
      <c r="I1240" s="107"/>
      <c r="J1240" s="246"/>
      <c r="K1240" s="247"/>
      <c r="M1240" s="48"/>
      <c r="R1240" s="154"/>
      <c r="S1240" s="154"/>
    </row>
    <row r="1241" spans="1:19" s="90" customFormat="1" ht="15">
      <c r="A1241" s="91"/>
      <c r="F1241" s="105"/>
      <c r="G1241" s="106"/>
      <c r="H1241" s="176"/>
      <c r="I1241" s="107"/>
      <c r="J1241" s="246"/>
      <c r="K1241" s="247"/>
      <c r="M1241" s="48"/>
      <c r="R1241" s="154"/>
      <c r="S1241" s="154"/>
    </row>
    <row r="1242" spans="1:19" s="90" customFormat="1" ht="15">
      <c r="A1242" s="91"/>
      <c r="F1242" s="105"/>
      <c r="G1242" s="106"/>
      <c r="H1242" s="176"/>
      <c r="I1242" s="107"/>
      <c r="J1242" s="246"/>
      <c r="K1242" s="247"/>
      <c r="M1242" s="48"/>
      <c r="R1242" s="154"/>
      <c r="S1242" s="154"/>
    </row>
    <row r="1243" spans="1:19" s="90" customFormat="1" ht="15">
      <c r="A1243" s="91"/>
      <c r="F1243" s="105"/>
      <c r="G1243" s="106"/>
      <c r="H1243" s="176"/>
      <c r="I1243" s="107"/>
      <c r="J1243" s="246"/>
      <c r="K1243" s="247"/>
      <c r="M1243" s="48"/>
      <c r="R1243" s="154"/>
      <c r="S1243" s="154"/>
    </row>
    <row r="1244" spans="1:19" s="90" customFormat="1" ht="15">
      <c r="A1244" s="91"/>
      <c r="F1244" s="105"/>
      <c r="G1244" s="106"/>
      <c r="H1244" s="176"/>
      <c r="I1244" s="107"/>
      <c r="J1244" s="246"/>
      <c r="K1244" s="247"/>
      <c r="M1244" s="48"/>
      <c r="R1244" s="154"/>
      <c r="S1244" s="154"/>
    </row>
    <row r="1245" spans="1:19" s="90" customFormat="1" ht="15">
      <c r="A1245" s="91"/>
      <c r="F1245" s="105"/>
      <c r="G1245" s="106"/>
      <c r="H1245" s="176"/>
      <c r="I1245" s="107"/>
      <c r="J1245" s="246"/>
      <c r="K1245" s="247"/>
      <c r="M1245" s="48"/>
      <c r="R1245" s="154"/>
      <c r="S1245" s="154"/>
    </row>
    <row r="1246" spans="1:19" s="90" customFormat="1" ht="15">
      <c r="A1246" s="91"/>
      <c r="F1246" s="105"/>
      <c r="G1246" s="106"/>
      <c r="H1246" s="176"/>
      <c r="I1246" s="107"/>
      <c r="J1246" s="246"/>
      <c r="K1246" s="247"/>
      <c r="M1246" s="48"/>
      <c r="R1246" s="154"/>
      <c r="S1246" s="154"/>
    </row>
    <row r="1247" spans="1:19" s="90" customFormat="1" ht="15">
      <c r="A1247" s="91"/>
      <c r="F1247" s="105"/>
      <c r="G1247" s="106"/>
      <c r="H1247" s="176"/>
      <c r="I1247" s="107"/>
      <c r="J1247" s="246"/>
      <c r="K1247" s="247"/>
      <c r="M1247" s="48"/>
      <c r="R1247" s="154"/>
      <c r="S1247" s="154"/>
    </row>
    <row r="1248" spans="1:19" s="90" customFormat="1" ht="15">
      <c r="A1248" s="91"/>
      <c r="F1248" s="105"/>
      <c r="G1248" s="106"/>
      <c r="H1248" s="176"/>
      <c r="I1248" s="107"/>
      <c r="J1248" s="246"/>
      <c r="K1248" s="247"/>
      <c r="M1248" s="48"/>
      <c r="R1248" s="154"/>
      <c r="S1248" s="154"/>
    </row>
    <row r="1249" spans="1:19" s="90" customFormat="1" ht="15">
      <c r="A1249" s="91"/>
      <c r="F1249" s="105"/>
      <c r="G1249" s="106"/>
      <c r="H1249" s="176"/>
      <c r="I1249" s="107"/>
      <c r="J1249" s="246"/>
      <c r="K1249" s="247"/>
      <c r="M1249" s="48"/>
      <c r="R1249" s="154"/>
      <c r="S1249" s="154"/>
    </row>
    <row r="1250" spans="1:19" s="90" customFormat="1" ht="15">
      <c r="A1250" s="91"/>
      <c r="F1250" s="105"/>
      <c r="G1250" s="106"/>
      <c r="H1250" s="176"/>
      <c r="I1250" s="107"/>
      <c r="J1250" s="246"/>
      <c r="K1250" s="247"/>
      <c r="M1250" s="48"/>
      <c r="R1250" s="154"/>
      <c r="S1250" s="154"/>
    </row>
    <row r="1251" spans="1:19" s="90" customFormat="1" ht="15">
      <c r="A1251" s="91"/>
      <c r="F1251" s="105"/>
      <c r="G1251" s="106"/>
      <c r="H1251" s="176"/>
      <c r="I1251" s="107"/>
      <c r="J1251" s="246"/>
      <c r="K1251" s="247"/>
      <c r="M1251" s="48"/>
      <c r="R1251" s="154"/>
      <c r="S1251" s="154"/>
    </row>
    <row r="1252" spans="1:19" s="90" customFormat="1" ht="15">
      <c r="A1252" s="91"/>
      <c r="F1252" s="105"/>
      <c r="G1252" s="106"/>
      <c r="H1252" s="176"/>
      <c r="I1252" s="107"/>
      <c r="J1252" s="246"/>
      <c r="K1252" s="247"/>
      <c r="M1252" s="48"/>
      <c r="R1252" s="154"/>
      <c r="S1252" s="154"/>
    </row>
    <row r="1253" spans="1:19" s="90" customFormat="1" ht="15">
      <c r="A1253" s="91"/>
      <c r="F1253" s="105"/>
      <c r="G1253" s="106"/>
      <c r="H1253" s="176"/>
      <c r="I1253" s="107"/>
      <c r="J1253" s="246"/>
      <c r="K1253" s="247"/>
      <c r="M1253" s="48"/>
      <c r="R1253" s="154"/>
      <c r="S1253" s="154"/>
    </row>
    <row r="1254" spans="1:19" s="90" customFormat="1" ht="15">
      <c r="A1254" s="91"/>
      <c r="F1254" s="105"/>
      <c r="G1254" s="106"/>
      <c r="H1254" s="176"/>
      <c r="I1254" s="107"/>
      <c r="J1254" s="246"/>
      <c r="K1254" s="247"/>
      <c r="M1254" s="48"/>
      <c r="R1254" s="154"/>
      <c r="S1254" s="154"/>
    </row>
    <row r="1255" spans="1:19" s="90" customFormat="1" ht="15">
      <c r="A1255" s="91"/>
      <c r="F1255" s="105"/>
      <c r="G1255" s="106"/>
      <c r="H1255" s="176"/>
      <c r="I1255" s="107"/>
      <c r="J1255" s="246"/>
      <c r="K1255" s="247"/>
      <c r="M1255" s="48"/>
      <c r="R1255" s="154"/>
      <c r="S1255" s="154"/>
    </row>
    <row r="1256" spans="1:19" s="90" customFormat="1" ht="15">
      <c r="A1256" s="91"/>
      <c r="F1256" s="105"/>
      <c r="G1256" s="106"/>
      <c r="H1256" s="176"/>
      <c r="I1256" s="107"/>
      <c r="J1256" s="246"/>
      <c r="K1256" s="247"/>
      <c r="M1256" s="48"/>
      <c r="R1256" s="154"/>
      <c r="S1256" s="154"/>
    </row>
    <row r="1257" spans="1:19" s="90" customFormat="1" ht="15">
      <c r="A1257" s="91"/>
      <c r="F1257" s="105"/>
      <c r="G1257" s="106"/>
      <c r="H1257" s="176"/>
      <c r="I1257" s="107"/>
      <c r="J1257" s="246"/>
      <c r="K1257" s="247"/>
      <c r="M1257" s="48"/>
      <c r="R1257" s="154"/>
      <c r="S1257" s="154"/>
    </row>
    <row r="1258" spans="1:19" s="90" customFormat="1" ht="15">
      <c r="A1258" s="91"/>
      <c r="F1258" s="105"/>
      <c r="G1258" s="106"/>
      <c r="H1258" s="176"/>
      <c r="I1258" s="107"/>
      <c r="J1258" s="246"/>
      <c r="K1258" s="247"/>
      <c r="M1258" s="48"/>
      <c r="R1258" s="154"/>
      <c r="S1258" s="154"/>
    </row>
    <row r="1259" spans="1:19" s="90" customFormat="1" ht="15">
      <c r="A1259" s="91"/>
      <c r="F1259" s="105"/>
      <c r="G1259" s="106"/>
      <c r="H1259" s="176"/>
      <c r="I1259" s="107"/>
      <c r="J1259" s="246"/>
      <c r="K1259" s="247"/>
      <c r="M1259" s="48"/>
      <c r="R1259" s="154"/>
      <c r="S1259" s="154"/>
    </row>
    <row r="1260" spans="1:19" s="90" customFormat="1" ht="15">
      <c r="A1260" s="91"/>
      <c r="F1260" s="105"/>
      <c r="G1260" s="106"/>
      <c r="H1260" s="176"/>
      <c r="I1260" s="107"/>
      <c r="J1260" s="246"/>
      <c r="K1260" s="247"/>
      <c r="M1260" s="48"/>
      <c r="R1260" s="154"/>
      <c r="S1260" s="154"/>
    </row>
    <row r="1261" spans="1:19" s="90" customFormat="1" ht="15">
      <c r="A1261" s="91"/>
      <c r="F1261" s="105"/>
      <c r="G1261" s="106"/>
      <c r="H1261" s="176"/>
      <c r="I1261" s="107"/>
      <c r="J1261" s="246"/>
      <c r="K1261" s="247"/>
      <c r="M1261" s="48"/>
      <c r="R1261" s="154"/>
      <c r="S1261" s="154"/>
    </row>
    <row r="1262" spans="1:19" s="90" customFormat="1" ht="15">
      <c r="A1262" s="91"/>
      <c r="F1262" s="105"/>
      <c r="G1262" s="106"/>
      <c r="H1262" s="176"/>
      <c r="I1262" s="107"/>
      <c r="J1262" s="246"/>
      <c r="K1262" s="247"/>
      <c r="M1262" s="48"/>
      <c r="R1262" s="154"/>
      <c r="S1262" s="154"/>
    </row>
    <row r="1263" spans="1:19" s="90" customFormat="1" ht="15">
      <c r="A1263" s="91"/>
      <c r="F1263" s="105"/>
      <c r="G1263" s="106"/>
      <c r="H1263" s="176"/>
      <c r="I1263" s="107"/>
      <c r="J1263" s="246"/>
      <c r="K1263" s="247"/>
      <c r="M1263" s="48"/>
      <c r="R1263" s="154"/>
      <c r="S1263" s="154"/>
    </row>
    <row r="1264" spans="1:19" s="90" customFormat="1" ht="15">
      <c r="A1264" s="91"/>
      <c r="F1264" s="105"/>
      <c r="G1264" s="106"/>
      <c r="H1264" s="176"/>
      <c r="I1264" s="107"/>
      <c r="J1264" s="246"/>
      <c r="K1264" s="247"/>
      <c r="M1264" s="48"/>
      <c r="R1264" s="154"/>
      <c r="S1264" s="154"/>
    </row>
    <row r="1265" spans="1:19" s="90" customFormat="1" ht="15">
      <c r="A1265" s="91"/>
      <c r="F1265" s="105"/>
      <c r="G1265" s="106"/>
      <c r="H1265" s="176"/>
      <c r="I1265" s="107"/>
      <c r="J1265" s="246"/>
      <c r="K1265" s="247"/>
      <c r="M1265" s="48"/>
      <c r="R1265" s="154"/>
      <c r="S1265" s="154"/>
    </row>
    <row r="1266" spans="1:19" s="90" customFormat="1" ht="15">
      <c r="A1266" s="91"/>
      <c r="F1266" s="105"/>
      <c r="G1266" s="106"/>
      <c r="H1266" s="176"/>
      <c r="I1266" s="107"/>
      <c r="J1266" s="246"/>
      <c r="K1266" s="247"/>
      <c r="M1266" s="48"/>
      <c r="R1266" s="154"/>
      <c r="S1266" s="154"/>
    </row>
    <row r="1267" spans="1:19" s="90" customFormat="1" ht="15">
      <c r="A1267" s="91"/>
      <c r="F1267" s="105"/>
      <c r="G1267" s="106"/>
      <c r="H1267" s="176"/>
      <c r="I1267" s="107"/>
      <c r="J1267" s="246"/>
      <c r="K1267" s="247"/>
      <c r="M1267" s="48"/>
      <c r="R1267" s="154"/>
      <c r="S1267" s="154"/>
    </row>
    <row r="1268" spans="1:19" s="90" customFormat="1" ht="15">
      <c r="A1268" s="91"/>
      <c r="F1268" s="105"/>
      <c r="G1268" s="106"/>
      <c r="H1268" s="176"/>
      <c r="I1268" s="107"/>
      <c r="J1268" s="246"/>
      <c r="K1268" s="247"/>
      <c r="M1268" s="48"/>
      <c r="R1268" s="154"/>
      <c r="S1268" s="154"/>
    </row>
    <row r="1269" spans="1:19" s="90" customFormat="1" ht="15">
      <c r="A1269" s="91"/>
      <c r="F1269" s="105"/>
      <c r="G1269" s="106"/>
      <c r="H1269" s="176"/>
      <c r="I1269" s="107"/>
      <c r="J1269" s="246"/>
      <c r="K1269" s="247"/>
      <c r="M1269" s="48"/>
      <c r="R1269" s="154"/>
      <c r="S1269" s="154"/>
    </row>
    <row r="1270" spans="1:19" s="90" customFormat="1" ht="15">
      <c r="A1270" s="91"/>
      <c r="F1270" s="105"/>
      <c r="G1270" s="106"/>
      <c r="H1270" s="176"/>
      <c r="I1270" s="107"/>
      <c r="J1270" s="246"/>
      <c r="K1270" s="247"/>
      <c r="M1270" s="48"/>
      <c r="R1270" s="154"/>
      <c r="S1270" s="154"/>
    </row>
    <row r="1271" spans="1:19" s="90" customFormat="1" ht="15">
      <c r="A1271" s="91"/>
      <c r="F1271" s="105"/>
      <c r="G1271" s="106"/>
      <c r="H1271" s="176"/>
      <c r="I1271" s="107"/>
      <c r="J1271" s="246"/>
      <c r="K1271" s="247"/>
      <c r="M1271" s="48"/>
      <c r="R1271" s="154"/>
      <c r="S1271" s="154"/>
    </row>
    <row r="1272" spans="1:19" s="90" customFormat="1" ht="15">
      <c r="A1272" s="91"/>
      <c r="F1272" s="105"/>
      <c r="G1272" s="106"/>
      <c r="H1272" s="176"/>
      <c r="I1272" s="107"/>
      <c r="J1272" s="246"/>
      <c r="K1272" s="247"/>
      <c r="M1272" s="48"/>
      <c r="R1272" s="154"/>
      <c r="S1272" s="154"/>
    </row>
    <row r="1273" spans="1:19" s="90" customFormat="1" ht="15">
      <c r="A1273" s="91"/>
      <c r="F1273" s="105"/>
      <c r="G1273" s="106"/>
      <c r="H1273" s="176"/>
      <c r="I1273" s="107"/>
      <c r="J1273" s="246"/>
      <c r="K1273" s="247"/>
      <c r="M1273" s="48"/>
      <c r="R1273" s="154"/>
      <c r="S1273" s="154"/>
    </row>
    <row r="1274" spans="1:19" s="90" customFormat="1" ht="15">
      <c r="A1274" s="91"/>
      <c r="F1274" s="105"/>
      <c r="G1274" s="106"/>
      <c r="H1274" s="176"/>
      <c r="I1274" s="107"/>
      <c r="J1274" s="246"/>
      <c r="K1274" s="247"/>
      <c r="M1274" s="48"/>
      <c r="R1274" s="154"/>
      <c r="S1274" s="154"/>
    </row>
    <row r="1275" spans="1:19" s="90" customFormat="1" ht="15">
      <c r="A1275" s="91"/>
      <c r="F1275" s="105"/>
      <c r="G1275" s="106"/>
      <c r="H1275" s="176"/>
      <c r="I1275" s="107"/>
      <c r="J1275" s="246"/>
      <c r="K1275" s="247"/>
      <c r="M1275" s="48"/>
      <c r="R1275" s="154"/>
      <c r="S1275" s="154"/>
    </row>
    <row r="1276" spans="1:19" s="90" customFormat="1" ht="15">
      <c r="A1276" s="91"/>
      <c r="F1276" s="105"/>
      <c r="G1276" s="106"/>
      <c r="H1276" s="176"/>
      <c r="I1276" s="107"/>
      <c r="J1276" s="246"/>
      <c r="K1276" s="247"/>
      <c r="M1276" s="48"/>
      <c r="R1276" s="154"/>
      <c r="S1276" s="154"/>
    </row>
    <row r="1277" spans="1:19" s="90" customFormat="1" ht="15">
      <c r="A1277" s="91"/>
      <c r="F1277" s="105"/>
      <c r="G1277" s="106"/>
      <c r="H1277" s="176"/>
      <c r="I1277" s="107"/>
      <c r="J1277" s="246"/>
      <c r="K1277" s="247"/>
      <c r="M1277" s="48"/>
      <c r="R1277" s="154"/>
      <c r="S1277" s="154"/>
    </row>
    <row r="1278" spans="1:19" s="90" customFormat="1" ht="15">
      <c r="A1278" s="91"/>
      <c r="F1278" s="105"/>
      <c r="G1278" s="106"/>
      <c r="H1278" s="176"/>
      <c r="I1278" s="107"/>
      <c r="J1278" s="246"/>
      <c r="K1278" s="247"/>
      <c r="M1278" s="48"/>
      <c r="R1278" s="154"/>
      <c r="S1278" s="154"/>
    </row>
    <row r="1279" spans="1:19" s="90" customFormat="1" ht="15">
      <c r="A1279" s="91"/>
      <c r="F1279" s="105"/>
      <c r="G1279" s="106"/>
      <c r="H1279" s="176"/>
      <c r="I1279" s="107"/>
      <c r="J1279" s="246"/>
      <c r="K1279" s="247"/>
      <c r="M1279" s="48"/>
      <c r="R1279" s="154"/>
      <c r="S1279" s="154"/>
    </row>
    <row r="1280" spans="1:19" s="90" customFormat="1" ht="15">
      <c r="A1280" s="91"/>
      <c r="F1280" s="105"/>
      <c r="G1280" s="106"/>
      <c r="H1280" s="176"/>
      <c r="I1280" s="107"/>
      <c r="J1280" s="246"/>
      <c r="K1280" s="247"/>
      <c r="M1280" s="48"/>
      <c r="R1280" s="154"/>
      <c r="S1280" s="154"/>
    </row>
    <row r="1281" spans="1:19" s="90" customFormat="1" ht="15">
      <c r="A1281" s="91"/>
      <c r="F1281" s="105"/>
      <c r="G1281" s="106"/>
      <c r="H1281" s="176"/>
      <c r="I1281" s="107"/>
      <c r="J1281" s="246"/>
      <c r="K1281" s="247"/>
      <c r="M1281" s="48"/>
      <c r="R1281" s="154"/>
      <c r="S1281" s="154"/>
    </row>
    <row r="1282" spans="1:19" s="90" customFormat="1" ht="15">
      <c r="A1282" s="91"/>
      <c r="F1282" s="105"/>
      <c r="G1282" s="106"/>
      <c r="H1282" s="176"/>
      <c r="I1282" s="107"/>
      <c r="J1282" s="246"/>
      <c r="K1282" s="247"/>
      <c r="M1282" s="48"/>
      <c r="R1282" s="154"/>
      <c r="S1282" s="154"/>
    </row>
    <row r="1283" spans="1:19" s="90" customFormat="1" ht="15">
      <c r="A1283" s="91"/>
      <c r="F1283" s="105"/>
      <c r="G1283" s="106"/>
      <c r="H1283" s="176"/>
      <c r="I1283" s="107"/>
      <c r="J1283" s="246"/>
      <c r="K1283" s="247"/>
      <c r="M1283" s="48"/>
      <c r="R1283" s="154"/>
      <c r="S1283" s="154"/>
    </row>
    <row r="1284" spans="1:19" s="90" customFormat="1" ht="15">
      <c r="A1284" s="91"/>
      <c r="F1284" s="105"/>
      <c r="G1284" s="106"/>
      <c r="H1284" s="176"/>
      <c r="I1284" s="107"/>
      <c r="J1284" s="246"/>
      <c r="K1284" s="247"/>
      <c r="M1284" s="48"/>
      <c r="R1284" s="154"/>
      <c r="S1284" s="154"/>
    </row>
    <row r="1285" spans="1:19" s="90" customFormat="1" ht="15">
      <c r="A1285" s="91"/>
      <c r="F1285" s="105"/>
      <c r="G1285" s="106"/>
      <c r="H1285" s="176"/>
      <c r="I1285" s="107"/>
      <c r="J1285" s="246"/>
      <c r="K1285" s="247"/>
      <c r="M1285" s="48"/>
      <c r="R1285" s="154"/>
      <c r="S1285" s="154"/>
    </row>
    <row r="1286" spans="1:19" s="90" customFormat="1" ht="15">
      <c r="A1286" s="91"/>
      <c r="F1286" s="105"/>
      <c r="G1286" s="106"/>
      <c r="H1286" s="176"/>
      <c r="I1286" s="107"/>
      <c r="J1286" s="246"/>
      <c r="K1286" s="247"/>
      <c r="M1286" s="48"/>
      <c r="R1286" s="154"/>
      <c r="S1286" s="154"/>
    </row>
    <row r="1287" spans="1:19" s="90" customFormat="1" ht="15">
      <c r="A1287" s="91"/>
      <c r="F1287" s="105"/>
      <c r="G1287" s="106"/>
      <c r="H1287" s="176"/>
      <c r="I1287" s="107"/>
      <c r="J1287" s="246"/>
      <c r="K1287" s="247"/>
      <c r="M1287" s="48"/>
      <c r="R1287" s="154"/>
      <c r="S1287" s="154"/>
    </row>
    <row r="1288" spans="1:19" s="90" customFormat="1" ht="15">
      <c r="A1288" s="91"/>
      <c r="F1288" s="105"/>
      <c r="G1288" s="106"/>
      <c r="H1288" s="176"/>
      <c r="I1288" s="107"/>
      <c r="J1288" s="246"/>
      <c r="K1288" s="247"/>
      <c r="M1288" s="48"/>
      <c r="R1288" s="154"/>
      <c r="S1288" s="154"/>
    </row>
    <row r="1289" spans="1:19" s="90" customFormat="1" ht="15">
      <c r="A1289" s="91"/>
      <c r="F1289" s="105"/>
      <c r="G1289" s="106"/>
      <c r="H1289" s="176"/>
      <c r="I1289" s="107"/>
      <c r="J1289" s="246"/>
      <c r="K1289" s="247"/>
      <c r="M1289" s="48"/>
      <c r="R1289" s="154"/>
      <c r="S1289" s="154"/>
    </row>
    <row r="1290" spans="1:19" s="90" customFormat="1" ht="15">
      <c r="A1290" s="91"/>
      <c r="F1290" s="105"/>
      <c r="G1290" s="106"/>
      <c r="H1290" s="176"/>
      <c r="I1290" s="107"/>
      <c r="J1290" s="246"/>
      <c r="K1290" s="247"/>
      <c r="M1290" s="48"/>
      <c r="R1290" s="154"/>
      <c r="S1290" s="154"/>
    </row>
    <row r="1291" spans="1:19" s="90" customFormat="1" ht="15">
      <c r="A1291" s="91"/>
      <c r="F1291" s="105"/>
      <c r="G1291" s="106"/>
      <c r="H1291" s="176"/>
      <c r="I1291" s="107"/>
      <c r="J1291" s="246"/>
      <c r="K1291" s="247"/>
      <c r="M1291" s="48"/>
      <c r="R1291" s="154"/>
      <c r="S1291" s="154"/>
    </row>
    <row r="1292" spans="1:19" s="90" customFormat="1" ht="15">
      <c r="A1292" s="91"/>
      <c r="F1292" s="105"/>
      <c r="G1292" s="106"/>
      <c r="H1292" s="176"/>
      <c r="I1292" s="107"/>
      <c r="J1292" s="246"/>
      <c r="K1292" s="247"/>
      <c r="M1292" s="48"/>
      <c r="R1292" s="154"/>
      <c r="S1292" s="154"/>
    </row>
    <row r="1293" spans="1:19" s="90" customFormat="1" ht="15">
      <c r="A1293" s="91"/>
      <c r="F1293" s="105"/>
      <c r="G1293" s="106"/>
      <c r="H1293" s="176"/>
      <c r="I1293" s="107"/>
      <c r="J1293" s="246"/>
      <c r="K1293" s="247"/>
      <c r="M1293" s="48"/>
      <c r="R1293" s="154"/>
      <c r="S1293" s="154"/>
    </row>
    <row r="1294" spans="1:19" s="90" customFormat="1" ht="15">
      <c r="A1294" s="91"/>
      <c r="F1294" s="105"/>
      <c r="G1294" s="106"/>
      <c r="H1294" s="176"/>
      <c r="I1294" s="107"/>
      <c r="J1294" s="246"/>
      <c r="K1294" s="247"/>
      <c r="M1294" s="48"/>
      <c r="R1294" s="154"/>
      <c r="S1294" s="154"/>
    </row>
    <row r="1295" spans="1:19" s="90" customFormat="1" ht="15">
      <c r="A1295" s="91"/>
      <c r="F1295" s="105"/>
      <c r="G1295" s="106"/>
      <c r="H1295" s="176"/>
      <c r="I1295" s="107"/>
      <c r="J1295" s="246"/>
      <c r="K1295" s="247"/>
      <c r="M1295" s="48"/>
      <c r="R1295" s="154"/>
      <c r="S1295" s="154"/>
    </row>
    <row r="1296" spans="1:19" s="90" customFormat="1" ht="15">
      <c r="A1296" s="91"/>
      <c r="F1296" s="105"/>
      <c r="G1296" s="106"/>
      <c r="H1296" s="176"/>
      <c r="I1296" s="107"/>
      <c r="J1296" s="246"/>
      <c r="K1296" s="247"/>
      <c r="M1296" s="48"/>
      <c r="R1296" s="154"/>
      <c r="S1296" s="154"/>
    </row>
    <row r="1297" spans="1:19" s="90" customFormat="1" ht="15">
      <c r="A1297" s="91"/>
      <c r="F1297" s="105"/>
      <c r="G1297" s="106"/>
      <c r="H1297" s="176"/>
      <c r="I1297" s="107"/>
      <c r="J1297" s="246"/>
      <c r="K1297" s="247"/>
      <c r="M1297" s="48"/>
      <c r="R1297" s="154"/>
      <c r="S1297" s="154"/>
    </row>
    <row r="1298" spans="1:19" s="90" customFormat="1" ht="15">
      <c r="A1298" s="91"/>
      <c r="F1298" s="105"/>
      <c r="G1298" s="106"/>
      <c r="H1298" s="176"/>
      <c r="I1298" s="107"/>
      <c r="J1298" s="246"/>
      <c r="K1298" s="247"/>
      <c r="M1298" s="48"/>
      <c r="R1298" s="154"/>
      <c r="S1298" s="154"/>
    </row>
    <row r="1299" spans="1:19" s="90" customFormat="1" ht="15">
      <c r="A1299" s="91"/>
      <c r="F1299" s="105"/>
      <c r="G1299" s="106"/>
      <c r="H1299" s="176"/>
      <c r="I1299" s="107"/>
      <c r="J1299" s="246"/>
      <c r="K1299" s="247"/>
      <c r="M1299" s="48"/>
      <c r="R1299" s="154"/>
      <c r="S1299" s="154"/>
    </row>
    <row r="1300" spans="1:19" s="90" customFormat="1" ht="15">
      <c r="A1300" s="91"/>
      <c r="F1300" s="105"/>
      <c r="G1300" s="106"/>
      <c r="H1300" s="176"/>
      <c r="I1300" s="107"/>
      <c r="J1300" s="246"/>
      <c r="K1300" s="247"/>
      <c r="M1300" s="48"/>
      <c r="R1300" s="154"/>
      <c r="S1300" s="154"/>
    </row>
    <row r="1301" spans="1:19" s="90" customFormat="1" ht="15">
      <c r="A1301" s="91"/>
      <c r="F1301" s="105"/>
      <c r="G1301" s="106"/>
      <c r="H1301" s="176"/>
      <c r="I1301" s="107"/>
      <c r="J1301" s="246"/>
      <c r="K1301" s="247"/>
      <c r="M1301" s="48"/>
      <c r="R1301" s="154"/>
      <c r="S1301" s="154"/>
    </row>
    <row r="1302" spans="1:19" s="90" customFormat="1" ht="15">
      <c r="A1302" s="91"/>
      <c r="F1302" s="105"/>
      <c r="G1302" s="106"/>
      <c r="H1302" s="176"/>
      <c r="I1302" s="107"/>
      <c r="J1302" s="246"/>
      <c r="K1302" s="247"/>
      <c r="M1302" s="48"/>
      <c r="R1302" s="154"/>
      <c r="S1302" s="154"/>
    </row>
    <row r="1303" spans="1:19" s="90" customFormat="1" ht="15">
      <c r="A1303" s="91"/>
      <c r="F1303" s="105"/>
      <c r="G1303" s="106"/>
      <c r="H1303" s="176"/>
      <c r="I1303" s="107"/>
      <c r="J1303" s="246"/>
      <c r="K1303" s="247"/>
      <c r="M1303" s="48"/>
      <c r="R1303" s="154"/>
      <c r="S1303" s="154"/>
    </row>
    <row r="1304" spans="1:19" s="90" customFormat="1" ht="15">
      <c r="A1304" s="91"/>
      <c r="F1304" s="105"/>
      <c r="G1304" s="106"/>
      <c r="H1304" s="176"/>
      <c r="I1304" s="107"/>
      <c r="J1304" s="246"/>
      <c r="K1304" s="247"/>
      <c r="M1304" s="48"/>
      <c r="R1304" s="154"/>
      <c r="S1304" s="154"/>
    </row>
    <row r="1305" spans="1:19" s="90" customFormat="1" ht="15">
      <c r="A1305" s="91"/>
      <c r="F1305" s="105"/>
      <c r="G1305" s="106"/>
      <c r="H1305" s="176"/>
      <c r="I1305" s="107"/>
      <c r="J1305" s="246"/>
      <c r="K1305" s="247"/>
      <c r="M1305" s="48"/>
      <c r="R1305" s="154"/>
      <c r="S1305" s="154"/>
    </row>
    <row r="1306" spans="1:19" s="90" customFormat="1" ht="15">
      <c r="A1306" s="91"/>
      <c r="F1306" s="105"/>
      <c r="G1306" s="106"/>
      <c r="H1306" s="176"/>
      <c r="I1306" s="107"/>
      <c r="J1306" s="246"/>
      <c r="K1306" s="247"/>
      <c r="M1306" s="48"/>
      <c r="R1306" s="154"/>
      <c r="S1306" s="154"/>
    </row>
    <row r="1307" spans="1:19" s="90" customFormat="1" ht="15">
      <c r="A1307" s="91"/>
      <c r="F1307" s="105"/>
      <c r="G1307" s="106"/>
      <c r="H1307" s="176"/>
      <c r="I1307" s="107"/>
      <c r="J1307" s="246"/>
      <c r="K1307" s="247"/>
      <c r="M1307" s="48"/>
      <c r="R1307" s="154"/>
      <c r="S1307" s="154"/>
    </row>
    <row r="1308" spans="1:19" s="90" customFormat="1" ht="15">
      <c r="A1308" s="91"/>
      <c r="F1308" s="105"/>
      <c r="G1308" s="106"/>
      <c r="H1308" s="176"/>
      <c r="I1308" s="107"/>
      <c r="J1308" s="246"/>
      <c r="K1308" s="247"/>
      <c r="M1308" s="48"/>
      <c r="R1308" s="154"/>
      <c r="S1308" s="154"/>
    </row>
    <row r="1309" spans="1:19" s="90" customFormat="1" ht="15">
      <c r="A1309" s="91"/>
      <c r="F1309" s="105"/>
      <c r="G1309" s="106"/>
      <c r="H1309" s="176"/>
      <c r="I1309" s="107"/>
      <c r="J1309" s="246"/>
      <c r="K1309" s="247"/>
      <c r="M1309" s="48"/>
      <c r="R1309" s="154"/>
      <c r="S1309" s="154"/>
    </row>
    <row r="1310" spans="1:19" s="90" customFormat="1" ht="15">
      <c r="A1310" s="91"/>
      <c r="F1310" s="105"/>
      <c r="G1310" s="106"/>
      <c r="H1310" s="176"/>
      <c r="I1310" s="107"/>
      <c r="J1310" s="246"/>
      <c r="K1310" s="247"/>
      <c r="M1310" s="48"/>
      <c r="R1310" s="154"/>
      <c r="S1310" s="154"/>
    </row>
    <row r="1311" spans="1:19" s="90" customFormat="1" ht="15">
      <c r="A1311" s="91"/>
      <c r="F1311" s="105"/>
      <c r="G1311" s="106"/>
      <c r="H1311" s="176"/>
      <c r="I1311" s="107"/>
      <c r="J1311" s="246"/>
      <c r="K1311" s="247"/>
      <c r="M1311" s="48"/>
      <c r="R1311" s="154"/>
      <c r="S1311" s="154"/>
    </row>
    <row r="1312" spans="1:19" s="90" customFormat="1" ht="15">
      <c r="A1312" s="91"/>
      <c r="F1312" s="105"/>
      <c r="G1312" s="106"/>
      <c r="H1312" s="176"/>
      <c r="I1312" s="107"/>
      <c r="J1312" s="246"/>
      <c r="K1312" s="247"/>
      <c r="M1312" s="48"/>
      <c r="R1312" s="154"/>
      <c r="S1312" s="154"/>
    </row>
    <row r="1313" spans="1:19" s="90" customFormat="1" ht="15">
      <c r="A1313" s="91"/>
      <c r="F1313" s="105"/>
      <c r="G1313" s="106"/>
      <c r="H1313" s="176"/>
      <c r="I1313" s="107"/>
      <c r="J1313" s="246"/>
      <c r="K1313" s="247"/>
      <c r="M1313" s="48"/>
      <c r="R1313" s="154"/>
      <c r="S1313" s="154"/>
    </row>
    <row r="1314" spans="1:19" s="90" customFormat="1" ht="15">
      <c r="A1314" s="91"/>
      <c r="F1314" s="105"/>
      <c r="G1314" s="106"/>
      <c r="H1314" s="176"/>
      <c r="I1314" s="107"/>
      <c r="J1314" s="246"/>
      <c r="K1314" s="247"/>
      <c r="M1314" s="48"/>
      <c r="R1314" s="154"/>
      <c r="S1314" s="154"/>
    </row>
    <row r="1315" spans="1:19" s="90" customFormat="1" ht="15">
      <c r="A1315" s="91"/>
      <c r="F1315" s="105"/>
      <c r="G1315" s="106"/>
      <c r="H1315" s="176"/>
      <c r="I1315" s="107"/>
      <c r="J1315" s="246"/>
      <c r="K1315" s="247"/>
      <c r="M1315" s="48"/>
      <c r="R1315" s="154"/>
      <c r="S1315" s="154"/>
    </row>
    <row r="1316" spans="1:19" s="90" customFormat="1" ht="15">
      <c r="A1316" s="91"/>
      <c r="F1316" s="105"/>
      <c r="G1316" s="106"/>
      <c r="H1316" s="176"/>
      <c r="I1316" s="107"/>
      <c r="J1316" s="246"/>
      <c r="K1316" s="247"/>
      <c r="M1316" s="48"/>
      <c r="R1316" s="154"/>
      <c r="S1316" s="154"/>
    </row>
    <row r="1317" spans="1:19" s="90" customFormat="1" ht="15">
      <c r="A1317" s="91"/>
      <c r="F1317" s="105"/>
      <c r="G1317" s="106"/>
      <c r="H1317" s="176"/>
      <c r="I1317" s="107"/>
      <c r="J1317" s="246"/>
      <c r="K1317" s="247"/>
      <c r="M1317" s="48"/>
      <c r="R1317" s="154"/>
      <c r="S1317" s="154"/>
    </row>
    <row r="1318" spans="1:19" s="90" customFormat="1" ht="15">
      <c r="A1318" s="91"/>
      <c r="F1318" s="105"/>
      <c r="G1318" s="106"/>
      <c r="H1318" s="176"/>
      <c r="I1318" s="107"/>
      <c r="J1318" s="246"/>
      <c r="K1318" s="247"/>
      <c r="M1318" s="48"/>
      <c r="R1318" s="154"/>
      <c r="S1318" s="154"/>
    </row>
    <row r="1319" spans="1:19" s="90" customFormat="1" ht="15">
      <c r="A1319" s="91"/>
      <c r="F1319" s="105"/>
      <c r="G1319" s="106"/>
      <c r="H1319" s="176"/>
      <c r="I1319" s="107"/>
      <c r="J1319" s="246"/>
      <c r="K1319" s="247"/>
      <c r="M1319" s="48"/>
      <c r="R1319" s="154"/>
      <c r="S1319" s="154"/>
    </row>
    <row r="1320" spans="1:19" s="90" customFormat="1" ht="15">
      <c r="A1320" s="91"/>
      <c r="F1320" s="105"/>
      <c r="G1320" s="106"/>
      <c r="H1320" s="176"/>
      <c r="I1320" s="107"/>
      <c r="J1320" s="246"/>
      <c r="K1320" s="247"/>
      <c r="M1320" s="48"/>
      <c r="R1320" s="154"/>
      <c r="S1320" s="154"/>
    </row>
    <row r="1321" spans="1:19" s="90" customFormat="1" ht="15">
      <c r="A1321" s="91"/>
      <c r="F1321" s="105"/>
      <c r="G1321" s="106"/>
      <c r="H1321" s="176"/>
      <c r="I1321" s="107"/>
      <c r="J1321" s="246"/>
      <c r="K1321" s="247"/>
      <c r="M1321" s="48"/>
      <c r="R1321" s="154"/>
      <c r="S1321" s="154"/>
    </row>
    <row r="1322" spans="1:19" s="90" customFormat="1" ht="15">
      <c r="A1322" s="91"/>
      <c r="F1322" s="105"/>
      <c r="G1322" s="106"/>
      <c r="H1322" s="176"/>
      <c r="I1322" s="107"/>
      <c r="J1322" s="246"/>
      <c r="K1322" s="247"/>
      <c r="M1322" s="48"/>
      <c r="R1322" s="154"/>
      <c r="S1322" s="154"/>
    </row>
    <row r="1323" spans="1:19" s="90" customFormat="1" ht="15">
      <c r="A1323" s="91"/>
      <c r="F1323" s="105"/>
      <c r="G1323" s="106"/>
      <c r="H1323" s="176"/>
      <c r="I1323" s="107"/>
      <c r="J1323" s="246"/>
      <c r="K1323" s="247"/>
      <c r="M1323" s="48"/>
      <c r="R1323" s="154"/>
      <c r="S1323" s="154"/>
    </row>
    <row r="1324" spans="1:19" s="90" customFormat="1" ht="15">
      <c r="A1324" s="91"/>
      <c r="F1324" s="105"/>
      <c r="G1324" s="106"/>
      <c r="H1324" s="176"/>
      <c r="I1324" s="107"/>
      <c r="J1324" s="246"/>
      <c r="K1324" s="247"/>
      <c r="M1324" s="48"/>
      <c r="R1324" s="154"/>
      <c r="S1324" s="154"/>
    </row>
    <row r="1325" spans="1:19" s="90" customFormat="1" ht="15">
      <c r="A1325" s="91"/>
      <c r="F1325" s="105"/>
      <c r="G1325" s="106"/>
      <c r="H1325" s="176"/>
      <c r="I1325" s="107"/>
      <c r="J1325" s="246"/>
      <c r="K1325" s="247"/>
      <c r="M1325" s="48"/>
      <c r="R1325" s="154"/>
      <c r="S1325" s="154"/>
    </row>
    <row r="1326" spans="1:19" s="90" customFormat="1" ht="15">
      <c r="A1326" s="91"/>
      <c r="F1326" s="105"/>
      <c r="G1326" s="106"/>
      <c r="H1326" s="176"/>
      <c r="I1326" s="107"/>
      <c r="J1326" s="246"/>
      <c r="K1326" s="247"/>
      <c r="M1326" s="48"/>
      <c r="R1326" s="154"/>
      <c r="S1326" s="154"/>
    </row>
    <row r="1327" spans="1:19" s="90" customFormat="1" ht="15">
      <c r="A1327" s="91"/>
      <c r="F1327" s="105"/>
      <c r="G1327" s="106"/>
      <c r="H1327" s="176"/>
      <c r="I1327" s="107"/>
      <c r="J1327" s="246"/>
      <c r="K1327" s="247"/>
      <c r="M1327" s="48"/>
      <c r="R1327" s="154"/>
      <c r="S1327" s="154"/>
    </row>
    <row r="1328" spans="1:19" s="90" customFormat="1" ht="15">
      <c r="A1328" s="91"/>
      <c r="F1328" s="105"/>
      <c r="G1328" s="106"/>
      <c r="H1328" s="176"/>
      <c r="I1328" s="107"/>
      <c r="J1328" s="246"/>
      <c r="K1328" s="247"/>
      <c r="M1328" s="48"/>
      <c r="R1328" s="154"/>
      <c r="S1328" s="154"/>
    </row>
    <row r="1329" spans="1:19" s="90" customFormat="1" ht="15">
      <c r="A1329" s="91"/>
      <c r="F1329" s="105"/>
      <c r="G1329" s="106"/>
      <c r="H1329" s="176"/>
      <c r="I1329" s="107"/>
      <c r="J1329" s="246"/>
      <c r="K1329" s="247"/>
      <c r="M1329" s="48"/>
      <c r="R1329" s="154"/>
      <c r="S1329" s="154"/>
    </row>
    <row r="1330" spans="1:19" s="90" customFormat="1" ht="15">
      <c r="A1330" s="91"/>
      <c r="F1330" s="105"/>
      <c r="G1330" s="106"/>
      <c r="H1330" s="176"/>
      <c r="I1330" s="107"/>
      <c r="J1330" s="246"/>
      <c r="K1330" s="247"/>
      <c r="M1330" s="48"/>
      <c r="R1330" s="154"/>
      <c r="S1330" s="154"/>
    </row>
    <row r="1331" spans="1:19" s="90" customFormat="1" ht="15">
      <c r="A1331" s="91"/>
      <c r="F1331" s="105"/>
      <c r="G1331" s="106"/>
      <c r="H1331" s="176"/>
      <c r="I1331" s="107"/>
      <c r="J1331" s="246"/>
      <c r="K1331" s="247"/>
      <c r="M1331" s="48"/>
      <c r="R1331" s="154"/>
      <c r="S1331" s="154"/>
    </row>
    <row r="1332" spans="1:19" s="90" customFormat="1" ht="15">
      <c r="A1332" s="91"/>
      <c r="F1332" s="105"/>
      <c r="G1332" s="106"/>
      <c r="H1332" s="176"/>
      <c r="I1332" s="107"/>
      <c r="J1332" s="246"/>
      <c r="K1332" s="247"/>
      <c r="M1332" s="48"/>
      <c r="R1332" s="154"/>
      <c r="S1332" s="154"/>
    </row>
    <row r="1333" spans="1:19" s="90" customFormat="1" ht="15">
      <c r="A1333" s="91"/>
      <c r="F1333" s="105"/>
      <c r="G1333" s="106"/>
      <c r="H1333" s="176"/>
      <c r="I1333" s="107"/>
      <c r="J1333" s="246"/>
      <c r="K1333" s="247"/>
      <c r="M1333" s="48"/>
      <c r="R1333" s="154"/>
      <c r="S1333" s="154"/>
    </row>
    <row r="1334" spans="1:19" s="90" customFormat="1" ht="15">
      <c r="A1334" s="91"/>
      <c r="F1334" s="105"/>
      <c r="G1334" s="106"/>
      <c r="H1334" s="176"/>
      <c r="I1334" s="107"/>
      <c r="J1334" s="246"/>
      <c r="K1334" s="247"/>
      <c r="M1334" s="48"/>
      <c r="R1334" s="154"/>
      <c r="S1334" s="154"/>
    </row>
    <row r="1335" spans="1:19" s="90" customFormat="1" ht="15">
      <c r="A1335" s="91"/>
      <c r="F1335" s="105"/>
      <c r="G1335" s="106"/>
      <c r="H1335" s="176"/>
      <c r="I1335" s="107"/>
      <c r="J1335" s="246"/>
      <c r="K1335" s="247"/>
      <c r="M1335" s="48"/>
      <c r="R1335" s="154"/>
      <c r="S1335" s="154"/>
    </row>
    <row r="1336" spans="1:19" s="90" customFormat="1" ht="15">
      <c r="A1336" s="91"/>
      <c r="F1336" s="105"/>
      <c r="G1336" s="106"/>
      <c r="H1336" s="176"/>
      <c r="I1336" s="107"/>
      <c r="J1336" s="246"/>
      <c r="K1336" s="247"/>
      <c r="M1336" s="48"/>
      <c r="R1336" s="154"/>
      <c r="S1336" s="154"/>
    </row>
    <row r="1337" spans="1:19" s="90" customFormat="1" ht="15">
      <c r="A1337" s="91"/>
      <c r="F1337" s="105"/>
      <c r="G1337" s="106"/>
      <c r="H1337" s="176"/>
      <c r="I1337" s="107"/>
      <c r="J1337" s="246"/>
      <c r="K1337" s="247"/>
      <c r="M1337" s="48"/>
      <c r="R1337" s="154"/>
      <c r="S1337" s="154"/>
    </row>
    <row r="1338" spans="1:19" s="90" customFormat="1" ht="15">
      <c r="A1338" s="91"/>
      <c r="F1338" s="105"/>
      <c r="G1338" s="106"/>
      <c r="H1338" s="176"/>
      <c r="I1338" s="107"/>
      <c r="J1338" s="246"/>
      <c r="K1338" s="247"/>
      <c r="M1338" s="48"/>
      <c r="R1338" s="154"/>
      <c r="S1338" s="154"/>
    </row>
    <row r="1339" spans="1:19" s="90" customFormat="1" ht="15">
      <c r="A1339" s="91"/>
      <c r="F1339" s="105"/>
      <c r="G1339" s="106"/>
      <c r="H1339" s="176"/>
      <c r="I1339" s="107"/>
      <c r="J1339" s="246"/>
      <c r="K1339" s="247"/>
      <c r="M1339" s="48"/>
      <c r="R1339" s="154"/>
      <c r="S1339" s="154"/>
    </row>
    <row r="1340" spans="1:19" s="90" customFormat="1" ht="15">
      <c r="A1340" s="91"/>
      <c r="F1340" s="105"/>
      <c r="G1340" s="106"/>
      <c r="H1340" s="176"/>
      <c r="I1340" s="107"/>
      <c r="J1340" s="246"/>
      <c r="K1340" s="247"/>
      <c r="M1340" s="48"/>
      <c r="R1340" s="154"/>
      <c r="S1340" s="154"/>
    </row>
    <row r="1341" spans="1:19" s="90" customFormat="1" ht="15">
      <c r="A1341" s="91"/>
      <c r="F1341" s="105"/>
      <c r="G1341" s="106"/>
      <c r="H1341" s="176"/>
      <c r="I1341" s="107"/>
      <c r="J1341" s="246"/>
      <c r="K1341" s="247"/>
      <c r="M1341" s="48"/>
      <c r="R1341" s="154"/>
      <c r="S1341" s="154"/>
    </row>
    <row r="1342" spans="1:19" s="90" customFormat="1" ht="15">
      <c r="A1342" s="91"/>
      <c r="F1342" s="105"/>
      <c r="G1342" s="106"/>
      <c r="H1342" s="176"/>
      <c r="I1342" s="107"/>
      <c r="J1342" s="246"/>
      <c r="K1342" s="247"/>
      <c r="M1342" s="48"/>
      <c r="R1342" s="154"/>
      <c r="S1342" s="154"/>
    </row>
    <row r="1343" spans="1:19" s="90" customFormat="1" ht="15">
      <c r="A1343" s="91"/>
      <c r="F1343" s="105"/>
      <c r="G1343" s="106"/>
      <c r="H1343" s="176"/>
      <c r="I1343" s="107"/>
      <c r="J1343" s="246"/>
      <c r="K1343" s="247"/>
      <c r="M1343" s="48"/>
      <c r="R1343" s="154"/>
      <c r="S1343" s="154"/>
    </row>
    <row r="1344" spans="1:19" s="90" customFormat="1" ht="15">
      <c r="A1344" s="91"/>
      <c r="F1344" s="105"/>
      <c r="G1344" s="106"/>
      <c r="H1344" s="176"/>
      <c r="I1344" s="107"/>
      <c r="J1344" s="246"/>
      <c r="K1344" s="247"/>
      <c r="M1344" s="48"/>
      <c r="R1344" s="154"/>
      <c r="S1344" s="154"/>
    </row>
    <row r="1345" spans="1:19" s="90" customFormat="1" ht="15">
      <c r="A1345" s="91"/>
      <c r="F1345" s="105"/>
      <c r="G1345" s="106"/>
      <c r="H1345" s="176"/>
      <c r="I1345" s="107"/>
      <c r="J1345" s="246"/>
      <c r="K1345" s="247"/>
      <c r="M1345" s="48"/>
      <c r="R1345" s="154"/>
      <c r="S1345" s="154"/>
    </row>
    <row r="1346" spans="1:19" s="90" customFormat="1" ht="15">
      <c r="A1346" s="91"/>
      <c r="F1346" s="105"/>
      <c r="G1346" s="106"/>
      <c r="H1346" s="176"/>
      <c r="I1346" s="107"/>
      <c r="J1346" s="246"/>
      <c r="K1346" s="247"/>
      <c r="M1346" s="48"/>
      <c r="R1346" s="154"/>
      <c r="S1346" s="154"/>
    </row>
    <row r="1347" spans="1:19" s="90" customFormat="1" ht="15">
      <c r="A1347" s="91"/>
      <c r="F1347" s="105"/>
      <c r="G1347" s="106"/>
      <c r="H1347" s="176"/>
      <c r="I1347" s="107"/>
      <c r="J1347" s="246"/>
      <c r="K1347" s="247"/>
      <c r="M1347" s="48"/>
      <c r="R1347" s="154"/>
      <c r="S1347" s="154"/>
    </row>
    <row r="1348" spans="1:19" s="90" customFormat="1" ht="15">
      <c r="A1348" s="91"/>
      <c r="F1348" s="105"/>
      <c r="G1348" s="106"/>
      <c r="H1348" s="176"/>
      <c r="I1348" s="107"/>
      <c r="J1348" s="246"/>
      <c r="K1348" s="247"/>
      <c r="M1348" s="48"/>
      <c r="R1348" s="154"/>
      <c r="S1348" s="154"/>
    </row>
    <row r="1349" spans="1:19" s="90" customFormat="1" ht="15">
      <c r="A1349" s="91"/>
      <c r="F1349" s="105"/>
      <c r="G1349" s="106"/>
      <c r="H1349" s="176"/>
      <c r="I1349" s="107"/>
      <c r="J1349" s="246"/>
      <c r="K1349" s="247"/>
      <c r="M1349" s="48"/>
      <c r="R1349" s="154"/>
      <c r="S1349" s="154"/>
    </row>
    <row r="1350" spans="1:19" s="90" customFormat="1" ht="15">
      <c r="A1350" s="91"/>
      <c r="F1350" s="105"/>
      <c r="G1350" s="106"/>
      <c r="H1350" s="176"/>
      <c r="I1350" s="107"/>
      <c r="J1350" s="246"/>
      <c r="K1350" s="247"/>
      <c r="M1350" s="48"/>
      <c r="R1350" s="154"/>
      <c r="S1350" s="154"/>
    </row>
    <row r="1351" spans="1:19" s="90" customFormat="1" ht="15">
      <c r="A1351" s="91"/>
      <c r="F1351" s="105"/>
      <c r="G1351" s="106"/>
      <c r="H1351" s="176"/>
      <c r="I1351" s="107"/>
      <c r="J1351" s="246"/>
      <c r="K1351" s="247"/>
      <c r="M1351" s="48"/>
      <c r="R1351" s="154"/>
      <c r="S1351" s="154"/>
    </row>
    <row r="1352" spans="1:19" s="90" customFormat="1" ht="15">
      <c r="A1352" s="91"/>
      <c r="F1352" s="105"/>
      <c r="G1352" s="106"/>
      <c r="H1352" s="176"/>
      <c r="I1352" s="107"/>
      <c r="J1352" s="246"/>
      <c r="K1352" s="247"/>
      <c r="M1352" s="48"/>
      <c r="R1352" s="154"/>
      <c r="S1352" s="154"/>
    </row>
    <row r="1353" spans="1:19" s="90" customFormat="1" ht="15">
      <c r="A1353" s="91"/>
      <c r="F1353" s="105"/>
      <c r="G1353" s="106"/>
      <c r="H1353" s="176"/>
      <c r="I1353" s="107"/>
      <c r="J1353" s="246"/>
      <c r="K1353" s="247"/>
      <c r="M1353" s="48"/>
      <c r="R1353" s="154"/>
      <c r="S1353" s="154"/>
    </row>
    <row r="1354" spans="1:19" s="90" customFormat="1" ht="15">
      <c r="A1354" s="91"/>
      <c r="F1354" s="105"/>
      <c r="G1354" s="106"/>
      <c r="H1354" s="176"/>
      <c r="I1354" s="107"/>
      <c r="J1354" s="246"/>
      <c r="K1354" s="247"/>
      <c r="M1354" s="48"/>
      <c r="R1354" s="154"/>
      <c r="S1354" s="154"/>
    </row>
    <row r="1355" spans="1:19" s="90" customFormat="1" ht="15">
      <c r="A1355" s="91"/>
      <c r="F1355" s="105"/>
      <c r="G1355" s="106"/>
      <c r="H1355" s="176"/>
      <c r="I1355" s="107"/>
      <c r="J1355" s="246"/>
      <c r="K1355" s="247"/>
      <c r="M1355" s="48"/>
      <c r="R1355" s="154"/>
      <c r="S1355" s="154"/>
    </row>
    <row r="1356" spans="1:19" s="90" customFormat="1" ht="15">
      <c r="A1356" s="91"/>
      <c r="F1356" s="105"/>
      <c r="G1356" s="106"/>
      <c r="H1356" s="176"/>
      <c r="I1356" s="107"/>
      <c r="J1356" s="246"/>
      <c r="K1356" s="247"/>
      <c r="M1356" s="48"/>
      <c r="R1356" s="154"/>
      <c r="S1356" s="154"/>
    </row>
    <row r="1357" spans="1:19" s="90" customFormat="1" ht="15">
      <c r="A1357" s="91"/>
      <c r="F1357" s="105"/>
      <c r="G1357" s="106"/>
      <c r="H1357" s="176"/>
      <c r="I1357" s="107"/>
      <c r="J1357" s="246"/>
      <c r="K1357" s="247"/>
      <c r="M1357" s="48"/>
      <c r="R1357" s="154"/>
      <c r="S1357" s="154"/>
    </row>
    <row r="1358" spans="1:19" s="90" customFormat="1" ht="15">
      <c r="A1358" s="91"/>
      <c r="F1358" s="105"/>
      <c r="G1358" s="106"/>
      <c r="H1358" s="176"/>
      <c r="I1358" s="107"/>
      <c r="J1358" s="246"/>
      <c r="K1358" s="247"/>
      <c r="M1358" s="48"/>
      <c r="R1358" s="154"/>
      <c r="S1358" s="154"/>
    </row>
    <row r="1359" spans="1:19" s="90" customFormat="1" ht="15">
      <c r="A1359" s="91"/>
      <c r="F1359" s="105"/>
      <c r="G1359" s="106"/>
      <c r="H1359" s="176"/>
      <c r="I1359" s="107"/>
      <c r="J1359" s="246"/>
      <c r="K1359" s="247"/>
      <c r="M1359" s="48"/>
      <c r="R1359" s="154"/>
      <c r="S1359" s="154"/>
    </row>
    <row r="1360" spans="1:19" s="90" customFormat="1" ht="15">
      <c r="A1360" s="91"/>
      <c r="F1360" s="105"/>
      <c r="G1360" s="106"/>
      <c r="H1360" s="176"/>
      <c r="I1360" s="107"/>
      <c r="J1360" s="246"/>
      <c r="K1360" s="247"/>
      <c r="M1360" s="48"/>
      <c r="R1360" s="154"/>
      <c r="S1360" s="154"/>
    </row>
    <row r="1361" spans="1:19" s="90" customFormat="1" ht="15">
      <c r="A1361" s="91"/>
      <c r="F1361" s="105"/>
      <c r="G1361" s="106"/>
      <c r="H1361" s="176"/>
      <c r="I1361" s="107"/>
      <c r="J1361" s="246"/>
      <c r="K1361" s="247"/>
      <c r="M1361" s="48"/>
      <c r="R1361" s="154"/>
      <c r="S1361" s="154"/>
    </row>
    <row r="1362" spans="1:19" s="90" customFormat="1" ht="15">
      <c r="A1362" s="91"/>
      <c r="F1362" s="105"/>
      <c r="G1362" s="106"/>
      <c r="H1362" s="176"/>
      <c r="I1362" s="107"/>
      <c r="J1362" s="246"/>
      <c r="K1362" s="247"/>
      <c r="M1362" s="48"/>
      <c r="R1362" s="154"/>
      <c r="S1362" s="154"/>
    </row>
    <row r="1363" spans="1:19" s="90" customFormat="1" ht="15">
      <c r="A1363" s="91"/>
      <c r="F1363" s="105"/>
      <c r="G1363" s="106"/>
      <c r="H1363" s="176"/>
      <c r="I1363" s="107"/>
      <c r="J1363" s="246"/>
      <c r="K1363" s="247"/>
      <c r="M1363" s="48"/>
      <c r="R1363" s="154"/>
      <c r="S1363" s="154"/>
    </row>
    <row r="1364" spans="1:19" s="90" customFormat="1" ht="15">
      <c r="A1364" s="91"/>
      <c r="F1364" s="105"/>
      <c r="G1364" s="106"/>
      <c r="H1364" s="176"/>
      <c r="I1364" s="107"/>
      <c r="J1364" s="246"/>
      <c r="K1364" s="247"/>
      <c r="M1364" s="48"/>
      <c r="R1364" s="154"/>
      <c r="S1364" s="154"/>
    </row>
    <row r="1365" spans="1:19" s="90" customFormat="1" ht="15">
      <c r="A1365" s="91"/>
      <c r="F1365" s="105"/>
      <c r="G1365" s="106"/>
      <c r="H1365" s="176"/>
      <c r="I1365" s="107"/>
      <c r="J1365" s="246"/>
      <c r="K1365" s="247"/>
      <c r="M1365" s="48"/>
      <c r="R1365" s="154"/>
      <c r="S1365" s="154"/>
    </row>
    <row r="1366" spans="1:19" s="90" customFormat="1" ht="15">
      <c r="A1366" s="91"/>
      <c r="F1366" s="105"/>
      <c r="G1366" s="106"/>
      <c r="H1366" s="176"/>
      <c r="I1366" s="107"/>
      <c r="J1366" s="246"/>
      <c r="K1366" s="247"/>
      <c r="M1366" s="48"/>
      <c r="R1366" s="154"/>
      <c r="S1366" s="154"/>
    </row>
    <row r="1367" spans="1:19" s="90" customFormat="1" ht="15">
      <c r="A1367" s="91"/>
      <c r="F1367" s="105"/>
      <c r="G1367" s="106"/>
      <c r="H1367" s="176"/>
      <c r="I1367" s="107"/>
      <c r="J1367" s="246"/>
      <c r="K1367" s="247"/>
      <c r="M1367" s="48"/>
      <c r="R1367" s="154"/>
      <c r="S1367" s="154"/>
    </row>
    <row r="1368" spans="1:19" s="90" customFormat="1" ht="15">
      <c r="A1368" s="91"/>
      <c r="F1368" s="105"/>
      <c r="G1368" s="106"/>
      <c r="H1368" s="176"/>
      <c r="I1368" s="107"/>
      <c r="J1368" s="246"/>
      <c r="K1368" s="247"/>
      <c r="M1368" s="48"/>
      <c r="R1368" s="154"/>
      <c r="S1368" s="154"/>
    </row>
    <row r="1369" spans="1:19" s="90" customFormat="1" ht="15">
      <c r="A1369" s="91"/>
      <c r="F1369" s="105"/>
      <c r="G1369" s="106"/>
      <c r="H1369" s="176"/>
      <c r="I1369" s="107"/>
      <c r="J1369" s="246"/>
      <c r="K1369" s="247"/>
      <c r="M1369" s="48"/>
      <c r="R1369" s="154"/>
      <c r="S1369" s="154"/>
    </row>
    <row r="1370" spans="1:19" s="90" customFormat="1" ht="15">
      <c r="A1370" s="91"/>
      <c r="F1370" s="105"/>
      <c r="G1370" s="106"/>
      <c r="H1370" s="176"/>
      <c r="I1370" s="107"/>
      <c r="J1370" s="246"/>
      <c r="K1370" s="247"/>
      <c r="M1370" s="48"/>
      <c r="R1370" s="154"/>
      <c r="S1370" s="154"/>
    </row>
    <row r="1371" spans="1:19" s="90" customFormat="1" ht="15">
      <c r="A1371" s="91"/>
      <c r="F1371" s="105"/>
      <c r="G1371" s="106"/>
      <c r="H1371" s="176"/>
      <c r="I1371" s="107"/>
      <c r="J1371" s="246"/>
      <c r="K1371" s="247"/>
      <c r="M1371" s="48"/>
      <c r="R1371" s="154"/>
      <c r="S1371" s="154"/>
    </row>
    <row r="1372" spans="1:19" s="90" customFormat="1" ht="15">
      <c r="A1372" s="91"/>
      <c r="F1372" s="105"/>
      <c r="G1372" s="106"/>
      <c r="H1372" s="176"/>
      <c r="I1372" s="107"/>
      <c r="J1372" s="246"/>
      <c r="K1372" s="247"/>
      <c r="M1372" s="48"/>
      <c r="R1372" s="154"/>
      <c r="S1372" s="154"/>
    </row>
    <row r="1373" spans="1:19" s="90" customFormat="1" ht="15">
      <c r="A1373" s="91"/>
      <c r="F1373" s="105"/>
      <c r="G1373" s="106"/>
      <c r="H1373" s="176"/>
      <c r="I1373" s="107"/>
      <c r="J1373" s="246"/>
      <c r="K1373" s="247"/>
      <c r="M1373" s="48"/>
      <c r="R1373" s="154"/>
      <c r="S1373" s="154"/>
    </row>
    <row r="1374" spans="1:19" s="90" customFormat="1" ht="15">
      <c r="A1374" s="91"/>
      <c r="F1374" s="105"/>
      <c r="G1374" s="106"/>
      <c r="H1374" s="176"/>
      <c r="I1374" s="107"/>
      <c r="J1374" s="246"/>
      <c r="K1374" s="247"/>
      <c r="M1374" s="48"/>
      <c r="R1374" s="154"/>
      <c r="S1374" s="154"/>
    </row>
    <row r="1375" spans="1:19" s="90" customFormat="1" ht="15">
      <c r="A1375" s="91"/>
      <c r="F1375" s="105"/>
      <c r="G1375" s="106"/>
      <c r="H1375" s="176"/>
      <c r="I1375" s="107"/>
      <c r="J1375" s="246"/>
      <c r="K1375" s="247"/>
      <c r="M1375" s="48"/>
      <c r="R1375" s="154"/>
      <c r="S1375" s="154"/>
    </row>
    <row r="1376" spans="1:19" s="90" customFormat="1" ht="15">
      <c r="A1376" s="91"/>
      <c r="F1376" s="105"/>
      <c r="G1376" s="106"/>
      <c r="H1376" s="176"/>
      <c r="I1376" s="107"/>
      <c r="J1376" s="246"/>
      <c r="K1376" s="247"/>
      <c r="M1376" s="48"/>
      <c r="R1376" s="154"/>
      <c r="S1376" s="154"/>
    </row>
    <row r="1377" spans="1:19" s="90" customFormat="1" ht="15">
      <c r="A1377" s="91"/>
      <c r="F1377" s="105"/>
      <c r="G1377" s="106"/>
      <c r="H1377" s="176"/>
      <c r="I1377" s="107"/>
      <c r="J1377" s="246"/>
      <c r="K1377" s="247"/>
      <c r="M1377" s="48"/>
      <c r="R1377" s="154"/>
      <c r="S1377" s="154"/>
    </row>
    <row r="1378" spans="1:19" s="90" customFormat="1" ht="15">
      <c r="A1378" s="91"/>
      <c r="F1378" s="105"/>
      <c r="G1378" s="106"/>
      <c r="H1378" s="176"/>
      <c r="I1378" s="107"/>
      <c r="J1378" s="246"/>
      <c r="K1378" s="247"/>
      <c r="M1378" s="48"/>
      <c r="R1378" s="154"/>
      <c r="S1378" s="154"/>
    </row>
    <row r="1379" spans="1:19" s="90" customFormat="1" ht="15">
      <c r="A1379" s="91"/>
      <c r="F1379" s="105"/>
      <c r="G1379" s="106"/>
      <c r="H1379" s="176"/>
      <c r="I1379" s="107"/>
      <c r="J1379" s="246"/>
      <c r="K1379" s="247"/>
      <c r="M1379" s="48"/>
      <c r="R1379" s="154"/>
      <c r="S1379" s="154"/>
    </row>
    <row r="1380" spans="1:19" s="90" customFormat="1" ht="15">
      <c r="A1380" s="91"/>
      <c r="F1380" s="105"/>
      <c r="G1380" s="106"/>
      <c r="H1380" s="176"/>
      <c r="I1380" s="107"/>
      <c r="J1380" s="246"/>
      <c r="K1380" s="247"/>
      <c r="M1380" s="48"/>
      <c r="R1380" s="154"/>
      <c r="S1380" s="154"/>
    </row>
    <row r="1381" spans="1:19" s="90" customFormat="1" ht="15">
      <c r="A1381" s="91"/>
      <c r="F1381" s="105"/>
      <c r="G1381" s="106"/>
      <c r="H1381" s="176"/>
      <c r="I1381" s="107"/>
      <c r="J1381" s="246"/>
      <c r="K1381" s="247"/>
      <c r="M1381" s="48"/>
      <c r="R1381" s="154"/>
      <c r="S1381" s="154"/>
    </row>
    <row r="1382" spans="1:19" s="90" customFormat="1" ht="15">
      <c r="A1382" s="91"/>
      <c r="F1382" s="105"/>
      <c r="G1382" s="106"/>
      <c r="H1382" s="176"/>
      <c r="I1382" s="107"/>
      <c r="J1382" s="246"/>
      <c r="K1382" s="247"/>
      <c r="M1382" s="48"/>
      <c r="R1382" s="154"/>
      <c r="S1382" s="154"/>
    </row>
    <row r="1383" spans="1:19" s="90" customFormat="1" ht="15">
      <c r="A1383" s="91"/>
      <c r="F1383" s="105"/>
      <c r="G1383" s="106"/>
      <c r="H1383" s="176"/>
      <c r="I1383" s="107"/>
      <c r="J1383" s="246"/>
      <c r="K1383" s="247"/>
      <c r="M1383" s="48"/>
      <c r="R1383" s="154"/>
      <c r="S1383" s="154"/>
    </row>
    <row r="1384" spans="1:19" s="90" customFormat="1" ht="15">
      <c r="A1384" s="91"/>
      <c r="F1384" s="105"/>
      <c r="G1384" s="106"/>
      <c r="H1384" s="176"/>
      <c r="I1384" s="107"/>
      <c r="J1384" s="246"/>
      <c r="K1384" s="247"/>
      <c r="M1384" s="48"/>
      <c r="R1384" s="154"/>
      <c r="S1384" s="154"/>
    </row>
    <row r="1385" spans="1:19" s="90" customFormat="1" ht="15">
      <c r="A1385" s="91"/>
      <c r="F1385" s="105"/>
      <c r="G1385" s="106"/>
      <c r="H1385" s="176"/>
      <c r="I1385" s="107"/>
      <c r="J1385" s="246"/>
      <c r="K1385" s="247"/>
      <c r="M1385" s="48"/>
      <c r="R1385" s="154"/>
      <c r="S1385" s="154"/>
    </row>
    <row r="1386" spans="1:19" s="90" customFormat="1" ht="15">
      <c r="A1386" s="91"/>
      <c r="F1386" s="105"/>
      <c r="G1386" s="106"/>
      <c r="H1386" s="176"/>
      <c r="I1386" s="107"/>
      <c r="J1386" s="246"/>
      <c r="K1386" s="247"/>
      <c r="M1386" s="48"/>
      <c r="R1386" s="154"/>
      <c r="S1386" s="154"/>
    </row>
    <row r="1387" spans="1:19" s="90" customFormat="1" ht="15">
      <c r="A1387" s="91"/>
      <c r="F1387" s="105"/>
      <c r="G1387" s="106"/>
      <c r="H1387" s="176"/>
      <c r="I1387" s="107"/>
      <c r="J1387" s="246"/>
      <c r="K1387" s="247"/>
      <c r="M1387" s="48"/>
      <c r="R1387" s="154"/>
      <c r="S1387" s="154"/>
    </row>
    <row r="1388" spans="1:19" s="90" customFormat="1" ht="15">
      <c r="A1388" s="91"/>
      <c r="F1388" s="105"/>
      <c r="G1388" s="106"/>
      <c r="H1388" s="176"/>
      <c r="I1388" s="107"/>
      <c r="J1388" s="246"/>
      <c r="K1388" s="247"/>
      <c r="M1388" s="48"/>
      <c r="R1388" s="154"/>
      <c r="S1388" s="154"/>
    </row>
    <row r="1389" spans="1:19" s="90" customFormat="1" ht="15">
      <c r="A1389" s="91"/>
      <c r="F1389" s="105"/>
      <c r="G1389" s="106"/>
      <c r="H1389" s="176"/>
      <c r="I1389" s="107"/>
      <c r="J1389" s="246"/>
      <c r="K1389" s="247"/>
      <c r="M1389" s="48"/>
      <c r="R1389" s="154"/>
      <c r="S1389" s="154"/>
    </row>
    <row r="1390" spans="1:19" s="90" customFormat="1" ht="15">
      <c r="A1390" s="91"/>
      <c r="F1390" s="105"/>
      <c r="G1390" s="106"/>
      <c r="H1390" s="176"/>
      <c r="I1390" s="107"/>
      <c r="J1390" s="246"/>
      <c r="K1390" s="247"/>
      <c r="M1390" s="48"/>
      <c r="R1390" s="154"/>
      <c r="S1390" s="154"/>
    </row>
    <row r="1391" spans="1:19" s="90" customFormat="1" ht="15">
      <c r="A1391" s="91"/>
      <c r="F1391" s="105"/>
      <c r="G1391" s="106"/>
      <c r="H1391" s="176"/>
      <c r="I1391" s="107"/>
      <c r="J1391" s="246"/>
      <c r="K1391" s="247"/>
      <c r="M1391" s="48"/>
      <c r="R1391" s="154"/>
      <c r="S1391" s="154"/>
    </row>
    <row r="1392" spans="1:19" s="90" customFormat="1" ht="15">
      <c r="A1392" s="91"/>
      <c r="F1392" s="105"/>
      <c r="G1392" s="106"/>
      <c r="H1392" s="176"/>
      <c r="I1392" s="107"/>
      <c r="J1392" s="246"/>
      <c r="K1392" s="247"/>
      <c r="M1392" s="48"/>
      <c r="R1392" s="154"/>
      <c r="S1392" s="154"/>
    </row>
    <row r="1393" spans="1:19" s="90" customFormat="1" ht="15">
      <c r="A1393" s="91"/>
      <c r="F1393" s="105"/>
      <c r="G1393" s="106"/>
      <c r="H1393" s="176"/>
      <c r="I1393" s="107"/>
      <c r="J1393" s="246"/>
      <c r="K1393" s="247"/>
      <c r="M1393" s="48"/>
      <c r="R1393" s="154"/>
      <c r="S1393" s="154"/>
    </row>
    <row r="1394" spans="1:19" s="90" customFormat="1" ht="15">
      <c r="A1394" s="91"/>
      <c r="F1394" s="105"/>
      <c r="G1394" s="106"/>
      <c r="H1394" s="176"/>
      <c r="I1394" s="107"/>
      <c r="J1394" s="246"/>
      <c r="K1394" s="247"/>
      <c r="M1394" s="48"/>
      <c r="R1394" s="154"/>
      <c r="S1394" s="154"/>
    </row>
    <row r="1395" spans="1:19" s="90" customFormat="1" ht="15">
      <c r="A1395" s="91"/>
      <c r="F1395" s="105"/>
      <c r="G1395" s="106"/>
      <c r="H1395" s="176"/>
      <c r="I1395" s="107"/>
      <c r="J1395" s="246"/>
      <c r="K1395" s="247"/>
      <c r="M1395" s="48"/>
      <c r="R1395" s="154"/>
      <c r="S1395" s="154"/>
    </row>
    <row r="1396" spans="1:19" s="90" customFormat="1" ht="15">
      <c r="A1396" s="91"/>
      <c r="F1396" s="105"/>
      <c r="G1396" s="106"/>
      <c r="H1396" s="176"/>
      <c r="I1396" s="107"/>
      <c r="J1396" s="246"/>
      <c r="K1396" s="247"/>
      <c r="M1396" s="48"/>
      <c r="R1396" s="154"/>
      <c r="S1396" s="154"/>
    </row>
    <row r="1397" spans="1:19" s="90" customFormat="1" ht="15">
      <c r="A1397" s="91"/>
      <c r="F1397" s="105"/>
      <c r="G1397" s="106"/>
      <c r="H1397" s="176"/>
      <c r="I1397" s="107"/>
      <c r="J1397" s="246"/>
      <c r="K1397" s="247"/>
      <c r="M1397" s="48"/>
      <c r="R1397" s="154"/>
      <c r="S1397" s="154"/>
    </row>
    <row r="1398" spans="1:19" s="90" customFormat="1" ht="15">
      <c r="A1398" s="91"/>
      <c r="F1398" s="105"/>
      <c r="G1398" s="106"/>
      <c r="H1398" s="176"/>
      <c r="I1398" s="107"/>
      <c r="J1398" s="246"/>
      <c r="K1398" s="247"/>
      <c r="M1398" s="48"/>
      <c r="R1398" s="154"/>
      <c r="S1398" s="154"/>
    </row>
    <row r="1399" spans="1:19" s="90" customFormat="1" ht="15">
      <c r="A1399" s="91"/>
      <c r="F1399" s="105"/>
      <c r="G1399" s="106"/>
      <c r="H1399" s="176"/>
      <c r="I1399" s="107"/>
      <c r="J1399" s="246"/>
      <c r="K1399" s="247"/>
      <c r="M1399" s="48"/>
      <c r="R1399" s="154"/>
      <c r="S1399" s="154"/>
    </row>
    <row r="1400" spans="1:19" s="90" customFormat="1" ht="15">
      <c r="A1400" s="91"/>
      <c r="F1400" s="105"/>
      <c r="G1400" s="106"/>
      <c r="H1400" s="176"/>
      <c r="I1400" s="107"/>
      <c r="J1400" s="246"/>
      <c r="K1400" s="247"/>
      <c r="M1400" s="48"/>
      <c r="R1400" s="154"/>
      <c r="S1400" s="154"/>
    </row>
    <row r="1401" spans="1:19" s="90" customFormat="1" ht="15">
      <c r="A1401" s="91"/>
      <c r="F1401" s="105"/>
      <c r="G1401" s="106"/>
      <c r="H1401" s="176"/>
      <c r="I1401" s="107"/>
      <c r="J1401" s="246"/>
      <c r="K1401" s="247"/>
      <c r="M1401" s="48"/>
      <c r="R1401" s="154"/>
      <c r="S1401" s="154"/>
    </row>
    <row r="1402" spans="1:19" s="90" customFormat="1" ht="15">
      <c r="A1402" s="91"/>
      <c r="F1402" s="105"/>
      <c r="G1402" s="106"/>
      <c r="H1402" s="176"/>
      <c r="I1402" s="107"/>
      <c r="J1402" s="246"/>
      <c r="K1402" s="247"/>
      <c r="M1402" s="48"/>
      <c r="R1402" s="154"/>
      <c r="S1402" s="154"/>
    </row>
    <row r="1403" spans="1:19" s="90" customFormat="1" ht="15">
      <c r="A1403" s="91"/>
      <c r="F1403" s="105"/>
      <c r="G1403" s="106"/>
      <c r="H1403" s="176"/>
      <c r="I1403" s="107"/>
      <c r="J1403" s="246"/>
      <c r="K1403" s="247"/>
      <c r="M1403" s="48"/>
      <c r="R1403" s="154"/>
      <c r="S1403" s="154"/>
    </row>
    <row r="1404" spans="1:19" s="90" customFormat="1" ht="15">
      <c r="A1404" s="91"/>
      <c r="F1404" s="105"/>
      <c r="G1404" s="106"/>
      <c r="H1404" s="176"/>
      <c r="I1404" s="107"/>
      <c r="J1404" s="246"/>
      <c r="K1404" s="247"/>
      <c r="M1404" s="48"/>
      <c r="R1404" s="154"/>
      <c r="S1404" s="154"/>
    </row>
    <row r="1405" spans="1:19" s="90" customFormat="1" ht="15">
      <c r="A1405" s="91"/>
      <c r="F1405" s="105"/>
      <c r="G1405" s="106"/>
      <c r="H1405" s="176"/>
      <c r="I1405" s="107"/>
      <c r="J1405" s="246"/>
      <c r="K1405" s="247"/>
      <c r="M1405" s="48"/>
      <c r="R1405" s="154"/>
      <c r="S1405" s="154"/>
    </row>
    <row r="1406" spans="1:19" s="90" customFormat="1" ht="15">
      <c r="A1406" s="91"/>
      <c r="F1406" s="105"/>
      <c r="G1406" s="106"/>
      <c r="H1406" s="176"/>
      <c r="I1406" s="107"/>
      <c r="J1406" s="246"/>
      <c r="K1406" s="247"/>
      <c r="M1406" s="48"/>
      <c r="R1406" s="154"/>
      <c r="S1406" s="154"/>
    </row>
    <row r="1407" spans="1:19" s="90" customFormat="1" ht="15">
      <c r="A1407" s="91"/>
      <c r="F1407" s="105"/>
      <c r="G1407" s="106"/>
      <c r="H1407" s="176"/>
      <c r="I1407" s="107"/>
      <c r="J1407" s="246"/>
      <c r="K1407" s="247"/>
      <c r="M1407" s="48"/>
      <c r="R1407" s="154"/>
      <c r="S1407" s="154"/>
    </row>
    <row r="1408" spans="1:19" s="90" customFormat="1" ht="15">
      <c r="A1408" s="91"/>
      <c r="F1408" s="105"/>
      <c r="G1408" s="106"/>
      <c r="H1408" s="176"/>
      <c r="I1408" s="107"/>
      <c r="J1408" s="246"/>
      <c r="K1408" s="247"/>
      <c r="M1408" s="48"/>
      <c r="R1408" s="154"/>
      <c r="S1408" s="154"/>
    </row>
    <row r="1409" spans="1:19" s="90" customFormat="1" ht="15">
      <c r="A1409" s="91"/>
      <c r="F1409" s="105"/>
      <c r="G1409" s="106"/>
      <c r="H1409" s="176"/>
      <c r="I1409" s="107"/>
      <c r="J1409" s="246"/>
      <c r="K1409" s="247"/>
      <c r="M1409" s="48"/>
      <c r="R1409" s="154"/>
      <c r="S1409" s="154"/>
    </row>
    <row r="1410" spans="1:19" s="90" customFormat="1" ht="15">
      <c r="A1410" s="91"/>
      <c r="F1410" s="105"/>
      <c r="G1410" s="106"/>
      <c r="H1410" s="176"/>
      <c r="I1410" s="107"/>
      <c r="J1410" s="246"/>
      <c r="K1410" s="247"/>
      <c r="M1410" s="48"/>
      <c r="R1410" s="154"/>
      <c r="S1410" s="154"/>
    </row>
    <row r="1411" spans="1:19" s="90" customFormat="1" ht="15">
      <c r="A1411" s="91"/>
      <c r="F1411" s="105"/>
      <c r="G1411" s="106"/>
      <c r="H1411" s="176"/>
      <c r="I1411" s="107"/>
      <c r="J1411" s="246"/>
      <c r="K1411" s="247"/>
      <c r="M1411" s="48"/>
      <c r="R1411" s="154"/>
      <c r="S1411" s="154"/>
    </row>
    <row r="1412" spans="1:19" s="90" customFormat="1" ht="15">
      <c r="A1412" s="91"/>
      <c r="F1412" s="105"/>
      <c r="G1412" s="106"/>
      <c r="H1412" s="176"/>
      <c r="I1412" s="107"/>
      <c r="J1412" s="246"/>
      <c r="K1412" s="247"/>
      <c r="M1412" s="48"/>
      <c r="R1412" s="154"/>
      <c r="S1412" s="154"/>
    </row>
    <row r="1413" spans="1:19" s="90" customFormat="1" ht="15">
      <c r="A1413" s="91"/>
      <c r="F1413" s="105"/>
      <c r="G1413" s="106"/>
      <c r="H1413" s="176"/>
      <c r="I1413" s="107"/>
      <c r="J1413" s="246"/>
      <c r="K1413" s="247"/>
      <c r="M1413" s="48"/>
      <c r="R1413" s="154"/>
      <c r="S1413" s="154"/>
    </row>
    <row r="1414" spans="1:19" s="90" customFormat="1" ht="15">
      <c r="A1414" s="91"/>
      <c r="F1414" s="105"/>
      <c r="G1414" s="106"/>
      <c r="H1414" s="176"/>
      <c r="I1414" s="107"/>
      <c r="J1414" s="246"/>
      <c r="K1414" s="247"/>
      <c r="M1414" s="48"/>
      <c r="R1414" s="154"/>
      <c r="S1414" s="154"/>
    </row>
    <row r="1415" spans="1:19" s="90" customFormat="1" ht="15">
      <c r="A1415" s="91"/>
      <c r="F1415" s="105"/>
      <c r="G1415" s="106"/>
      <c r="H1415" s="176"/>
      <c r="I1415" s="107"/>
      <c r="J1415" s="246"/>
      <c r="K1415" s="247"/>
      <c r="M1415" s="48"/>
      <c r="R1415" s="154"/>
      <c r="S1415" s="154"/>
    </row>
    <row r="1416" spans="1:19" s="90" customFormat="1" ht="15">
      <c r="A1416" s="91"/>
      <c r="F1416" s="105"/>
      <c r="G1416" s="106"/>
      <c r="H1416" s="176"/>
      <c r="I1416" s="107"/>
      <c r="J1416" s="246"/>
      <c r="K1416" s="247"/>
      <c r="M1416" s="48"/>
      <c r="R1416" s="154"/>
      <c r="S1416" s="154"/>
    </row>
    <row r="1417" spans="1:19" s="90" customFormat="1" ht="15">
      <c r="A1417" s="91"/>
      <c r="F1417" s="105"/>
      <c r="G1417" s="106"/>
      <c r="H1417" s="176"/>
      <c r="I1417" s="107"/>
      <c r="J1417" s="246"/>
      <c r="K1417" s="247"/>
      <c r="M1417" s="48"/>
      <c r="R1417" s="154"/>
      <c r="S1417" s="154"/>
    </row>
    <row r="1418" spans="1:19" s="90" customFormat="1" ht="15">
      <c r="A1418" s="91"/>
      <c r="F1418" s="105"/>
      <c r="G1418" s="106"/>
      <c r="H1418" s="176"/>
      <c r="I1418" s="107"/>
      <c r="J1418" s="246"/>
      <c r="K1418" s="247"/>
      <c r="M1418" s="48"/>
      <c r="R1418" s="154"/>
      <c r="S1418" s="154"/>
    </row>
    <row r="1419" spans="1:19" s="90" customFormat="1" ht="15">
      <c r="A1419" s="91"/>
      <c r="F1419" s="105"/>
      <c r="G1419" s="106"/>
      <c r="H1419" s="176"/>
      <c r="I1419" s="107"/>
      <c r="J1419" s="246"/>
      <c r="K1419" s="247"/>
      <c r="M1419" s="48"/>
      <c r="R1419" s="154"/>
      <c r="S1419" s="154"/>
    </row>
    <row r="1420" spans="1:19" s="90" customFormat="1" ht="15">
      <c r="A1420" s="91"/>
      <c r="F1420" s="105"/>
      <c r="G1420" s="106"/>
      <c r="H1420" s="176"/>
      <c r="I1420" s="107"/>
      <c r="J1420" s="246"/>
      <c r="K1420" s="247"/>
      <c r="M1420" s="48"/>
      <c r="R1420" s="154"/>
      <c r="S1420" s="154"/>
    </row>
    <row r="1421" spans="1:19" s="90" customFormat="1" ht="15">
      <c r="A1421" s="91"/>
      <c r="F1421" s="105"/>
      <c r="G1421" s="106"/>
      <c r="H1421" s="176"/>
      <c r="I1421" s="107"/>
      <c r="J1421" s="246"/>
      <c r="K1421" s="247"/>
      <c r="M1421" s="48"/>
      <c r="R1421" s="154"/>
      <c r="S1421" s="154"/>
    </row>
    <row r="1422" spans="1:19" s="90" customFormat="1" ht="15">
      <c r="A1422" s="91"/>
      <c r="F1422" s="105"/>
      <c r="G1422" s="106"/>
      <c r="H1422" s="176"/>
      <c r="I1422" s="107"/>
      <c r="J1422" s="246"/>
      <c r="K1422" s="247"/>
      <c r="M1422" s="48"/>
      <c r="R1422" s="154"/>
      <c r="S1422" s="154"/>
    </row>
    <row r="1423" spans="1:19" s="90" customFormat="1" ht="15">
      <c r="A1423" s="91"/>
      <c r="F1423" s="105"/>
      <c r="G1423" s="106"/>
      <c r="H1423" s="176"/>
      <c r="I1423" s="107"/>
      <c r="J1423" s="246"/>
      <c r="K1423" s="247"/>
      <c r="M1423" s="48"/>
      <c r="R1423" s="154"/>
      <c r="S1423" s="154"/>
    </row>
    <row r="1424" spans="1:19" s="90" customFormat="1" ht="15">
      <c r="A1424" s="91"/>
      <c r="F1424" s="105"/>
      <c r="G1424" s="106"/>
      <c r="H1424" s="176"/>
      <c r="I1424" s="107"/>
      <c r="J1424" s="246"/>
      <c r="K1424" s="247"/>
      <c r="M1424" s="48"/>
      <c r="R1424" s="154"/>
      <c r="S1424" s="154"/>
    </row>
    <row r="1425" spans="1:19" s="90" customFormat="1" ht="15">
      <c r="A1425" s="91"/>
      <c r="F1425" s="105"/>
      <c r="G1425" s="106"/>
      <c r="H1425" s="176"/>
      <c r="I1425" s="107"/>
      <c r="J1425" s="246"/>
      <c r="K1425" s="247"/>
      <c r="M1425" s="48"/>
      <c r="R1425" s="154"/>
      <c r="S1425" s="154"/>
    </row>
    <row r="1426" spans="1:19" s="90" customFormat="1" ht="15">
      <c r="A1426" s="91"/>
      <c r="F1426" s="105"/>
      <c r="G1426" s="106"/>
      <c r="H1426" s="176"/>
      <c r="I1426" s="107"/>
      <c r="J1426" s="246"/>
      <c r="K1426" s="247"/>
      <c r="M1426" s="48"/>
      <c r="R1426" s="154"/>
      <c r="S1426" s="154"/>
    </row>
    <row r="1427" spans="1:19" s="90" customFormat="1" ht="15">
      <c r="A1427" s="91"/>
      <c r="F1427" s="105"/>
      <c r="G1427" s="106"/>
      <c r="H1427" s="176"/>
      <c r="I1427" s="107"/>
      <c r="J1427" s="246"/>
      <c r="K1427" s="247"/>
      <c r="M1427" s="48"/>
      <c r="R1427" s="154"/>
      <c r="S1427" s="154"/>
    </row>
    <row r="1428" spans="1:19" s="90" customFormat="1" ht="15">
      <c r="A1428" s="91"/>
      <c r="F1428" s="105"/>
      <c r="G1428" s="106"/>
      <c r="H1428" s="176"/>
      <c r="I1428" s="107"/>
      <c r="J1428" s="246"/>
      <c r="K1428" s="247"/>
      <c r="M1428" s="48"/>
      <c r="R1428" s="154"/>
      <c r="S1428" s="154"/>
    </row>
    <row r="1429" spans="1:19" s="90" customFormat="1" ht="15">
      <c r="A1429" s="91"/>
      <c r="F1429" s="105"/>
      <c r="G1429" s="106"/>
      <c r="H1429" s="176"/>
      <c r="I1429" s="107"/>
      <c r="J1429" s="246"/>
      <c r="K1429" s="247"/>
      <c r="M1429" s="48"/>
      <c r="R1429" s="154"/>
      <c r="S1429" s="154"/>
    </row>
    <row r="1430" spans="1:19" s="90" customFormat="1" ht="15">
      <c r="A1430" s="91"/>
      <c r="F1430" s="105"/>
      <c r="G1430" s="106"/>
      <c r="H1430" s="176"/>
      <c r="I1430" s="107"/>
      <c r="J1430" s="246"/>
      <c r="K1430" s="247"/>
      <c r="M1430" s="48"/>
      <c r="R1430" s="154"/>
      <c r="S1430" s="154"/>
    </row>
    <row r="1431" spans="1:19" s="90" customFormat="1" ht="15">
      <c r="A1431" s="91"/>
      <c r="F1431" s="105"/>
      <c r="G1431" s="106"/>
      <c r="H1431" s="176"/>
      <c r="I1431" s="107"/>
      <c r="J1431" s="246"/>
      <c r="K1431" s="247"/>
      <c r="M1431" s="48"/>
      <c r="R1431" s="154"/>
      <c r="S1431" s="154"/>
    </row>
    <row r="1432" spans="1:19" s="90" customFormat="1" ht="15">
      <c r="A1432" s="91"/>
      <c r="F1432" s="105"/>
      <c r="G1432" s="106"/>
      <c r="H1432" s="176"/>
      <c r="I1432" s="107"/>
      <c r="J1432" s="246"/>
      <c r="K1432" s="247"/>
      <c r="M1432" s="48"/>
      <c r="R1432" s="154"/>
      <c r="S1432" s="154"/>
    </row>
    <row r="1433" spans="1:19" s="90" customFormat="1" ht="15">
      <c r="A1433" s="91"/>
      <c r="F1433" s="105"/>
      <c r="G1433" s="106"/>
      <c r="H1433" s="176"/>
      <c r="I1433" s="107"/>
      <c r="J1433" s="246"/>
      <c r="K1433" s="247"/>
      <c r="M1433" s="48"/>
      <c r="R1433" s="154"/>
      <c r="S1433" s="154"/>
    </row>
    <row r="1434" spans="1:19" s="90" customFormat="1" ht="15">
      <c r="A1434" s="91"/>
      <c r="F1434" s="105"/>
      <c r="G1434" s="106"/>
      <c r="H1434" s="176"/>
      <c r="I1434" s="107"/>
      <c r="J1434" s="246"/>
      <c r="K1434" s="247"/>
      <c r="M1434" s="48"/>
      <c r="R1434" s="154"/>
      <c r="S1434" s="154"/>
    </row>
    <row r="1435" spans="1:19" s="90" customFormat="1" ht="15">
      <c r="A1435" s="91"/>
      <c r="F1435" s="105"/>
      <c r="G1435" s="106"/>
      <c r="H1435" s="176"/>
      <c r="I1435" s="107"/>
      <c r="J1435" s="246"/>
      <c r="K1435" s="247"/>
      <c r="M1435" s="48"/>
      <c r="R1435" s="154"/>
      <c r="S1435" s="154"/>
    </row>
    <row r="1436" spans="1:19" s="90" customFormat="1" ht="15">
      <c r="A1436" s="91"/>
      <c r="F1436" s="105"/>
      <c r="G1436" s="106"/>
      <c r="H1436" s="176"/>
      <c r="I1436" s="107"/>
      <c r="J1436" s="246"/>
      <c r="K1436" s="247"/>
      <c r="M1436" s="48"/>
      <c r="R1436" s="154"/>
      <c r="S1436" s="154"/>
    </row>
    <row r="1437" spans="1:19" s="90" customFormat="1" ht="15">
      <c r="A1437" s="91"/>
      <c r="F1437" s="105"/>
      <c r="G1437" s="106"/>
      <c r="H1437" s="176"/>
      <c r="I1437" s="107"/>
      <c r="J1437" s="246"/>
      <c r="K1437" s="247"/>
      <c r="M1437" s="48"/>
      <c r="R1437" s="154"/>
      <c r="S1437" s="154"/>
    </row>
    <row r="1438" spans="1:19" s="90" customFormat="1" ht="15">
      <c r="A1438" s="91"/>
      <c r="F1438" s="105"/>
      <c r="G1438" s="106"/>
      <c r="H1438" s="176"/>
      <c r="I1438" s="107"/>
      <c r="J1438" s="246"/>
      <c r="K1438" s="247"/>
      <c r="M1438" s="48"/>
      <c r="R1438" s="154"/>
      <c r="S1438" s="154"/>
    </row>
    <row r="1439" spans="1:19" s="90" customFormat="1" ht="15">
      <c r="A1439" s="91"/>
      <c r="F1439" s="105"/>
      <c r="G1439" s="106"/>
      <c r="H1439" s="176"/>
      <c r="I1439" s="107"/>
      <c r="J1439" s="246"/>
      <c r="K1439" s="247"/>
      <c r="M1439" s="48"/>
      <c r="R1439" s="154"/>
      <c r="S1439" s="154"/>
    </row>
    <row r="1440" spans="1:19" s="90" customFormat="1" ht="15">
      <c r="A1440" s="91"/>
      <c r="F1440" s="105"/>
      <c r="G1440" s="106"/>
      <c r="H1440" s="176"/>
      <c r="I1440" s="107"/>
      <c r="J1440" s="246"/>
      <c r="K1440" s="247"/>
      <c r="M1440" s="48"/>
      <c r="R1440" s="154"/>
      <c r="S1440" s="154"/>
    </row>
    <row r="1441" spans="1:19" s="90" customFormat="1" ht="15">
      <c r="A1441" s="91"/>
      <c r="F1441" s="105"/>
      <c r="G1441" s="106"/>
      <c r="H1441" s="176"/>
      <c r="I1441" s="107"/>
      <c r="J1441" s="246"/>
      <c r="K1441" s="247"/>
      <c r="M1441" s="48"/>
      <c r="R1441" s="154"/>
      <c r="S1441" s="154"/>
    </row>
    <row r="1442" spans="1:19" s="90" customFormat="1" ht="15">
      <c r="A1442" s="91"/>
      <c r="F1442" s="105"/>
      <c r="G1442" s="106"/>
      <c r="H1442" s="176"/>
      <c r="I1442" s="107"/>
      <c r="J1442" s="246"/>
      <c r="K1442" s="247"/>
      <c r="M1442" s="48"/>
      <c r="R1442" s="154"/>
      <c r="S1442" s="154"/>
    </row>
    <row r="1443" spans="1:19" s="90" customFormat="1" ht="15">
      <c r="A1443" s="91"/>
      <c r="F1443" s="105"/>
      <c r="G1443" s="106"/>
      <c r="H1443" s="176"/>
      <c r="I1443" s="107"/>
      <c r="J1443" s="246"/>
      <c r="K1443" s="247"/>
      <c r="M1443" s="48"/>
      <c r="R1443" s="154"/>
      <c r="S1443" s="154"/>
    </row>
    <row r="1444" spans="1:19" s="90" customFormat="1" ht="15">
      <c r="A1444" s="91"/>
      <c r="F1444" s="105"/>
      <c r="G1444" s="106"/>
      <c r="H1444" s="176"/>
      <c r="I1444" s="107"/>
      <c r="J1444" s="246"/>
      <c r="K1444" s="247"/>
      <c r="M1444" s="48"/>
      <c r="R1444" s="154"/>
      <c r="S1444" s="154"/>
    </row>
    <row r="1445" spans="1:19" s="90" customFormat="1" ht="15">
      <c r="A1445" s="91"/>
      <c r="F1445" s="105"/>
      <c r="G1445" s="106"/>
      <c r="H1445" s="176"/>
      <c r="I1445" s="107"/>
      <c r="J1445" s="246"/>
      <c r="K1445" s="247"/>
      <c r="M1445" s="48"/>
      <c r="R1445" s="154"/>
      <c r="S1445" s="154"/>
    </row>
    <row r="1446" spans="1:19" s="90" customFormat="1" ht="15">
      <c r="A1446" s="91"/>
      <c r="F1446" s="105"/>
      <c r="G1446" s="106"/>
      <c r="H1446" s="176"/>
      <c r="I1446" s="107"/>
      <c r="J1446" s="246"/>
      <c r="K1446" s="247"/>
      <c r="M1446" s="48"/>
      <c r="R1446" s="154"/>
      <c r="S1446" s="154"/>
    </row>
    <row r="1447" spans="1:19" s="90" customFormat="1" ht="15">
      <c r="A1447" s="91"/>
      <c r="F1447" s="105"/>
      <c r="G1447" s="106"/>
      <c r="H1447" s="176"/>
      <c r="I1447" s="107"/>
      <c r="J1447" s="246"/>
      <c r="K1447" s="247"/>
      <c r="M1447" s="48"/>
      <c r="R1447" s="154"/>
      <c r="S1447" s="154"/>
    </row>
    <row r="1448" spans="1:19" s="90" customFormat="1" ht="15">
      <c r="A1448" s="91"/>
      <c r="F1448" s="105"/>
      <c r="G1448" s="106"/>
      <c r="H1448" s="176"/>
      <c r="I1448" s="107"/>
      <c r="J1448" s="246"/>
      <c r="K1448" s="247"/>
      <c r="M1448" s="48"/>
      <c r="R1448" s="154"/>
      <c r="S1448" s="154"/>
    </row>
    <row r="1449" spans="1:19" s="90" customFormat="1" ht="15">
      <c r="A1449" s="91"/>
      <c r="F1449" s="105"/>
      <c r="G1449" s="106"/>
      <c r="H1449" s="176"/>
      <c r="I1449" s="107"/>
      <c r="J1449" s="246"/>
      <c r="K1449" s="247"/>
      <c r="M1449" s="48"/>
      <c r="R1449" s="154"/>
      <c r="S1449" s="154"/>
    </row>
    <row r="1450" spans="1:19" s="90" customFormat="1" ht="15">
      <c r="A1450" s="91"/>
      <c r="F1450" s="105"/>
      <c r="G1450" s="106"/>
      <c r="H1450" s="176"/>
      <c r="I1450" s="107"/>
      <c r="J1450" s="246"/>
      <c r="K1450" s="247"/>
      <c r="M1450" s="48"/>
      <c r="R1450" s="154"/>
      <c r="S1450" s="154"/>
    </row>
    <row r="1451" spans="1:19" s="90" customFormat="1" ht="15">
      <c r="A1451" s="91"/>
      <c r="F1451" s="105"/>
      <c r="G1451" s="106"/>
      <c r="H1451" s="176"/>
      <c r="I1451" s="107"/>
      <c r="J1451" s="246"/>
      <c r="K1451" s="247"/>
      <c r="M1451" s="48"/>
      <c r="R1451" s="154"/>
      <c r="S1451" s="154"/>
    </row>
    <row r="1452" spans="1:19" s="90" customFormat="1" ht="15">
      <c r="A1452" s="91"/>
      <c r="F1452" s="105"/>
      <c r="G1452" s="106"/>
      <c r="H1452" s="176"/>
      <c r="I1452" s="107"/>
      <c r="J1452" s="246"/>
      <c r="K1452" s="247"/>
      <c r="M1452" s="48"/>
      <c r="R1452" s="154"/>
      <c r="S1452" s="154"/>
    </row>
    <row r="1453" spans="1:19" s="90" customFormat="1" ht="15">
      <c r="A1453" s="91"/>
      <c r="F1453" s="105"/>
      <c r="G1453" s="106"/>
      <c r="H1453" s="176"/>
      <c r="I1453" s="107"/>
      <c r="J1453" s="246"/>
      <c r="K1453" s="247"/>
      <c r="M1453" s="48"/>
      <c r="R1453" s="154"/>
      <c r="S1453" s="154"/>
    </row>
    <row r="1454" spans="1:19" s="90" customFormat="1" ht="15">
      <c r="A1454" s="91"/>
      <c r="F1454" s="105"/>
      <c r="G1454" s="106"/>
      <c r="H1454" s="176"/>
      <c r="I1454" s="107"/>
      <c r="J1454" s="246"/>
      <c r="K1454" s="247"/>
      <c r="M1454" s="48"/>
      <c r="R1454" s="154"/>
      <c r="S1454" s="154"/>
    </row>
    <row r="1455" spans="1:19" s="90" customFormat="1" ht="15">
      <c r="A1455" s="91"/>
      <c r="F1455" s="105"/>
      <c r="G1455" s="106"/>
      <c r="H1455" s="176"/>
      <c r="I1455" s="107"/>
      <c r="J1455" s="246"/>
      <c r="K1455" s="247"/>
      <c r="M1455" s="48"/>
      <c r="R1455" s="154"/>
      <c r="S1455" s="154"/>
    </row>
    <row r="1456" spans="1:19" s="90" customFormat="1" ht="15">
      <c r="A1456" s="91"/>
      <c r="F1456" s="105"/>
      <c r="G1456" s="106"/>
      <c r="H1456" s="176"/>
      <c r="I1456" s="107"/>
      <c r="J1456" s="246"/>
      <c r="K1456" s="247"/>
      <c r="M1456" s="48"/>
      <c r="R1456" s="154"/>
      <c r="S1456" s="154"/>
    </row>
    <row r="1457" spans="1:19" s="90" customFormat="1" ht="15">
      <c r="A1457" s="91"/>
      <c r="F1457" s="105"/>
      <c r="G1457" s="106"/>
      <c r="H1457" s="176"/>
      <c r="I1457" s="107"/>
      <c r="J1457" s="246"/>
      <c r="K1457" s="247"/>
      <c r="M1457" s="48"/>
      <c r="R1457" s="154"/>
      <c r="S1457" s="154"/>
    </row>
    <row r="1458" spans="1:19" s="90" customFormat="1" ht="15">
      <c r="A1458" s="91"/>
      <c r="F1458" s="105"/>
      <c r="G1458" s="106"/>
      <c r="H1458" s="176"/>
      <c r="I1458" s="107"/>
      <c r="J1458" s="246"/>
      <c r="K1458" s="247"/>
      <c r="M1458" s="48"/>
      <c r="R1458" s="154"/>
      <c r="S1458" s="154"/>
    </row>
    <row r="1459" spans="1:19" s="90" customFormat="1" ht="15">
      <c r="A1459" s="91"/>
      <c r="F1459" s="105"/>
      <c r="G1459" s="106"/>
      <c r="H1459" s="176"/>
      <c r="I1459" s="107"/>
      <c r="J1459" s="246"/>
      <c r="K1459" s="247"/>
      <c r="M1459" s="48"/>
      <c r="R1459" s="154"/>
      <c r="S1459" s="154"/>
    </row>
    <row r="1460" spans="1:19" s="90" customFormat="1" ht="15">
      <c r="A1460" s="91"/>
      <c r="F1460" s="105"/>
      <c r="G1460" s="106"/>
      <c r="H1460" s="176"/>
      <c r="I1460" s="107"/>
      <c r="J1460" s="246"/>
      <c r="K1460" s="247"/>
      <c r="M1460" s="48"/>
      <c r="R1460" s="154"/>
      <c r="S1460" s="154"/>
    </row>
    <row r="1461" spans="1:19" s="90" customFormat="1" ht="15">
      <c r="A1461" s="91"/>
      <c r="F1461" s="105"/>
      <c r="G1461" s="106"/>
      <c r="H1461" s="176"/>
      <c r="I1461" s="107"/>
      <c r="J1461" s="246"/>
      <c r="K1461" s="247"/>
      <c r="M1461" s="48"/>
      <c r="R1461" s="154"/>
      <c r="S1461" s="154"/>
    </row>
    <row r="1462" spans="1:19" s="90" customFormat="1" ht="15">
      <c r="A1462" s="91"/>
      <c r="F1462" s="105"/>
      <c r="G1462" s="106"/>
      <c r="H1462" s="176"/>
      <c r="I1462" s="107"/>
      <c r="J1462" s="246"/>
      <c r="K1462" s="247"/>
      <c r="M1462" s="48"/>
      <c r="R1462" s="154"/>
      <c r="S1462" s="154"/>
    </row>
    <row r="1463" spans="1:19" s="90" customFormat="1" ht="15">
      <c r="A1463" s="91"/>
      <c r="F1463" s="105"/>
      <c r="G1463" s="106"/>
      <c r="H1463" s="176"/>
      <c r="I1463" s="107"/>
      <c r="J1463" s="246"/>
      <c r="K1463" s="247"/>
      <c r="M1463" s="48"/>
      <c r="R1463" s="154"/>
      <c r="S1463" s="154"/>
    </row>
    <row r="1464" spans="1:19" s="90" customFormat="1" ht="15">
      <c r="A1464" s="91"/>
      <c r="F1464" s="105"/>
      <c r="G1464" s="106"/>
      <c r="H1464" s="176"/>
      <c r="I1464" s="107"/>
      <c r="J1464" s="246"/>
      <c r="K1464" s="247"/>
      <c r="M1464" s="48"/>
      <c r="R1464" s="154"/>
      <c r="S1464" s="154"/>
    </row>
    <row r="1465" spans="1:19" s="90" customFormat="1" ht="15">
      <c r="A1465" s="91"/>
      <c r="F1465" s="105"/>
      <c r="G1465" s="106"/>
      <c r="H1465" s="176"/>
      <c r="I1465" s="107"/>
      <c r="J1465" s="246"/>
      <c r="K1465" s="247"/>
      <c r="M1465" s="48"/>
      <c r="R1465" s="154"/>
      <c r="S1465" s="154"/>
    </row>
    <row r="1466" spans="1:19" s="90" customFormat="1" ht="15">
      <c r="A1466" s="91"/>
      <c r="F1466" s="105"/>
      <c r="G1466" s="106"/>
      <c r="H1466" s="176"/>
      <c r="I1466" s="107"/>
      <c r="J1466" s="246"/>
      <c r="K1466" s="247"/>
      <c r="M1466" s="48"/>
      <c r="R1466" s="154"/>
      <c r="S1466" s="154"/>
    </row>
    <row r="1467" spans="1:19" s="90" customFormat="1" ht="15">
      <c r="A1467" s="91"/>
      <c r="F1467" s="105"/>
      <c r="G1467" s="106"/>
      <c r="H1467" s="176"/>
      <c r="I1467" s="107"/>
      <c r="J1467" s="246"/>
      <c r="K1467" s="247"/>
      <c r="M1467" s="48"/>
      <c r="R1467" s="154"/>
      <c r="S1467" s="154"/>
    </row>
    <row r="1468" spans="1:19" s="90" customFormat="1" ht="15">
      <c r="A1468" s="91"/>
      <c r="F1468" s="105"/>
      <c r="G1468" s="106"/>
      <c r="H1468" s="176"/>
      <c r="I1468" s="107"/>
      <c r="J1468" s="246"/>
      <c r="K1468" s="247"/>
      <c r="M1468" s="48"/>
      <c r="R1468" s="154"/>
      <c r="S1468" s="154"/>
    </row>
    <row r="1469" spans="1:19" s="90" customFormat="1" ht="15">
      <c r="A1469" s="91"/>
      <c r="F1469" s="105"/>
      <c r="G1469" s="106"/>
      <c r="H1469" s="176"/>
      <c r="I1469" s="107"/>
      <c r="J1469" s="246"/>
      <c r="K1469" s="247"/>
      <c r="M1469" s="48"/>
      <c r="R1469" s="154"/>
      <c r="S1469" s="154"/>
    </row>
    <row r="1470" spans="1:19" s="90" customFormat="1" ht="15">
      <c r="A1470" s="91"/>
      <c r="F1470" s="105"/>
      <c r="G1470" s="106"/>
      <c r="H1470" s="176"/>
      <c r="I1470" s="107"/>
      <c r="J1470" s="246"/>
      <c r="K1470" s="247"/>
      <c r="M1470" s="48"/>
      <c r="R1470" s="154"/>
      <c r="S1470" s="154"/>
    </row>
    <row r="1471" spans="1:19" s="90" customFormat="1" ht="15">
      <c r="A1471" s="91"/>
      <c r="F1471" s="105"/>
      <c r="G1471" s="106"/>
      <c r="H1471" s="176"/>
      <c r="I1471" s="107"/>
      <c r="J1471" s="246"/>
      <c r="K1471" s="247"/>
      <c r="M1471" s="48"/>
      <c r="R1471" s="154"/>
      <c r="S1471" s="154"/>
    </row>
    <row r="1472" spans="1:19" s="90" customFormat="1" ht="15">
      <c r="A1472" s="91"/>
      <c r="F1472" s="105"/>
      <c r="G1472" s="106"/>
      <c r="H1472" s="176"/>
      <c r="I1472" s="107"/>
      <c r="J1472" s="246"/>
      <c r="K1472" s="247"/>
      <c r="M1472" s="48"/>
      <c r="R1472" s="154"/>
      <c r="S1472" s="154"/>
    </row>
    <row r="1473" spans="1:19" s="90" customFormat="1" ht="15">
      <c r="A1473" s="91"/>
      <c r="F1473" s="105"/>
      <c r="G1473" s="106"/>
      <c r="H1473" s="176"/>
      <c r="I1473" s="107"/>
      <c r="J1473" s="246"/>
      <c r="K1473" s="247"/>
      <c r="M1473" s="48"/>
      <c r="R1473" s="154"/>
      <c r="S1473" s="154"/>
    </row>
    <row r="1474" spans="1:19" s="90" customFormat="1" ht="15">
      <c r="A1474" s="91"/>
      <c r="F1474" s="105"/>
      <c r="G1474" s="106"/>
      <c r="H1474" s="176"/>
      <c r="I1474" s="107"/>
      <c r="J1474" s="246"/>
      <c r="K1474" s="247"/>
      <c r="M1474" s="48"/>
      <c r="R1474" s="154"/>
      <c r="S1474" s="154"/>
    </row>
    <row r="1475" spans="1:19" s="90" customFormat="1" ht="15">
      <c r="A1475" s="91"/>
      <c r="F1475" s="105"/>
      <c r="G1475" s="106"/>
      <c r="H1475" s="176"/>
      <c r="I1475" s="107"/>
      <c r="J1475" s="246"/>
      <c r="K1475" s="247"/>
      <c r="M1475" s="48"/>
      <c r="R1475" s="154"/>
      <c r="S1475" s="154"/>
    </row>
    <row r="1476" spans="1:19" s="90" customFormat="1" ht="15">
      <c r="A1476" s="91"/>
      <c r="F1476" s="105"/>
      <c r="G1476" s="106"/>
      <c r="H1476" s="176"/>
      <c r="I1476" s="107"/>
      <c r="J1476" s="246"/>
      <c r="K1476" s="247"/>
      <c r="M1476" s="48"/>
      <c r="R1476" s="154"/>
      <c r="S1476" s="154"/>
    </row>
    <row r="1477" spans="1:19" s="90" customFormat="1" ht="15">
      <c r="A1477" s="91"/>
      <c r="F1477" s="105"/>
      <c r="G1477" s="106"/>
      <c r="H1477" s="176"/>
      <c r="I1477" s="107"/>
      <c r="J1477" s="246"/>
      <c r="K1477" s="247"/>
      <c r="M1477" s="48"/>
      <c r="R1477" s="154"/>
      <c r="S1477" s="154"/>
    </row>
    <row r="1478" spans="1:19" s="90" customFormat="1" ht="15">
      <c r="A1478" s="91"/>
      <c r="F1478" s="105"/>
      <c r="G1478" s="106"/>
      <c r="H1478" s="176"/>
      <c r="I1478" s="107"/>
      <c r="J1478" s="246"/>
      <c r="K1478" s="247"/>
      <c r="M1478" s="48"/>
      <c r="R1478" s="154"/>
      <c r="S1478" s="154"/>
    </row>
    <row r="1479" spans="1:19" s="90" customFormat="1" ht="15">
      <c r="A1479" s="91"/>
      <c r="F1479" s="105"/>
      <c r="G1479" s="106"/>
      <c r="H1479" s="176"/>
      <c r="I1479" s="107"/>
      <c r="J1479" s="246"/>
      <c r="K1479" s="247"/>
      <c r="M1479" s="48"/>
      <c r="R1479" s="154"/>
      <c r="S1479" s="154"/>
    </row>
    <row r="1480" spans="1:19" s="90" customFormat="1" ht="15">
      <c r="A1480" s="91"/>
      <c r="F1480" s="105"/>
      <c r="G1480" s="106"/>
      <c r="H1480" s="176"/>
      <c r="I1480" s="107"/>
      <c r="J1480" s="246"/>
      <c r="K1480" s="247"/>
      <c r="M1480" s="48"/>
      <c r="R1480" s="154"/>
      <c r="S1480" s="154"/>
    </row>
    <row r="1481" spans="1:19" s="90" customFormat="1" ht="15">
      <c r="A1481" s="91"/>
      <c r="F1481" s="105"/>
      <c r="G1481" s="106"/>
      <c r="H1481" s="176"/>
      <c r="I1481" s="107"/>
      <c r="J1481" s="246"/>
      <c r="K1481" s="247"/>
      <c r="M1481" s="48"/>
      <c r="R1481" s="154"/>
      <c r="S1481" s="154"/>
    </row>
    <row r="1482" spans="1:19" s="90" customFormat="1" ht="15">
      <c r="A1482" s="91"/>
      <c r="F1482" s="105"/>
      <c r="G1482" s="106"/>
      <c r="H1482" s="176"/>
      <c r="I1482" s="107"/>
      <c r="J1482" s="246"/>
      <c r="K1482" s="247"/>
      <c r="M1482" s="48"/>
      <c r="R1482" s="154"/>
      <c r="S1482" s="154"/>
    </row>
    <row r="1483" spans="1:19" s="90" customFormat="1" ht="15">
      <c r="A1483" s="91"/>
      <c r="F1483" s="105"/>
      <c r="G1483" s="106"/>
      <c r="H1483" s="176"/>
      <c r="I1483" s="107"/>
      <c r="J1483" s="246"/>
      <c r="K1483" s="247"/>
      <c r="M1483" s="48"/>
      <c r="R1483" s="154"/>
      <c r="S1483" s="154"/>
    </row>
    <row r="1484" spans="1:19" s="90" customFormat="1" ht="15">
      <c r="A1484" s="91"/>
      <c r="F1484" s="105"/>
      <c r="G1484" s="106"/>
      <c r="H1484" s="176"/>
      <c r="I1484" s="107"/>
      <c r="J1484" s="246"/>
      <c r="K1484" s="247"/>
      <c r="M1484" s="48"/>
      <c r="R1484" s="154"/>
      <c r="S1484" s="154"/>
    </row>
    <row r="1485" spans="1:19" s="90" customFormat="1" ht="15">
      <c r="A1485" s="91"/>
      <c r="F1485" s="105"/>
      <c r="G1485" s="106"/>
      <c r="H1485" s="176"/>
      <c r="I1485" s="107"/>
      <c r="J1485" s="246"/>
      <c r="K1485" s="247"/>
      <c r="M1485" s="48"/>
      <c r="R1485" s="154"/>
      <c r="S1485" s="154"/>
    </row>
    <row r="1486" spans="1:19" s="90" customFormat="1" ht="15">
      <c r="A1486" s="91"/>
      <c r="F1486" s="105"/>
      <c r="G1486" s="106"/>
      <c r="H1486" s="176"/>
      <c r="I1486" s="107"/>
      <c r="J1486" s="246"/>
      <c r="K1486" s="247"/>
      <c r="M1486" s="48"/>
      <c r="R1486" s="154"/>
      <c r="S1486" s="154"/>
    </row>
    <row r="1487" spans="1:19" s="90" customFormat="1" ht="15">
      <c r="A1487" s="91"/>
      <c r="F1487" s="105"/>
      <c r="G1487" s="106"/>
      <c r="H1487" s="176"/>
      <c r="I1487" s="107"/>
      <c r="J1487" s="246"/>
      <c r="K1487" s="247"/>
      <c r="M1487" s="48"/>
      <c r="R1487" s="154"/>
      <c r="S1487" s="154"/>
    </row>
    <row r="1488" spans="1:19" s="90" customFormat="1" ht="15">
      <c r="A1488" s="91"/>
      <c r="F1488" s="105"/>
      <c r="G1488" s="106"/>
      <c r="H1488" s="176"/>
      <c r="I1488" s="107"/>
      <c r="J1488" s="246"/>
      <c r="K1488" s="247"/>
      <c r="M1488" s="48"/>
      <c r="R1488" s="154"/>
      <c r="S1488" s="154"/>
    </row>
    <row r="1489" spans="1:19" s="90" customFormat="1" ht="15">
      <c r="A1489" s="91"/>
      <c r="F1489" s="105"/>
      <c r="G1489" s="106"/>
      <c r="H1489" s="176"/>
      <c r="I1489" s="107"/>
      <c r="J1489" s="246"/>
      <c r="K1489" s="247"/>
      <c r="M1489" s="48"/>
      <c r="R1489" s="154"/>
      <c r="S1489" s="154"/>
    </row>
    <row r="1490" spans="1:19" s="90" customFormat="1" ht="15">
      <c r="A1490" s="91"/>
      <c r="F1490" s="105"/>
      <c r="G1490" s="106"/>
      <c r="H1490" s="176"/>
      <c r="I1490" s="107"/>
      <c r="J1490" s="246"/>
      <c r="K1490" s="247"/>
      <c r="M1490" s="48"/>
      <c r="R1490" s="154"/>
      <c r="S1490" s="154"/>
    </row>
    <row r="1491" spans="1:19" s="90" customFormat="1" ht="15">
      <c r="A1491" s="91"/>
      <c r="F1491" s="105"/>
      <c r="G1491" s="106"/>
      <c r="H1491" s="176"/>
      <c r="I1491" s="107"/>
      <c r="J1491" s="246"/>
      <c r="K1491" s="247"/>
      <c r="M1491" s="48"/>
      <c r="R1491" s="154"/>
      <c r="S1491" s="154"/>
    </row>
    <row r="1492" spans="1:19" s="90" customFormat="1" ht="15">
      <c r="A1492" s="91"/>
      <c r="F1492" s="105"/>
      <c r="G1492" s="106"/>
      <c r="H1492" s="176"/>
      <c r="I1492" s="107"/>
      <c r="J1492" s="246"/>
      <c r="K1492" s="247"/>
      <c r="M1492" s="48"/>
      <c r="R1492" s="154"/>
      <c r="S1492" s="154"/>
    </row>
    <row r="1493" spans="1:19" s="90" customFormat="1" ht="15">
      <c r="A1493" s="91"/>
      <c r="F1493" s="105"/>
      <c r="G1493" s="106"/>
      <c r="H1493" s="176"/>
      <c r="I1493" s="107"/>
      <c r="J1493" s="246"/>
      <c r="K1493" s="247"/>
      <c r="M1493" s="48"/>
      <c r="R1493" s="154"/>
      <c r="S1493" s="154"/>
    </row>
    <row r="1494" spans="1:19" s="90" customFormat="1" ht="15">
      <c r="A1494" s="91"/>
      <c r="F1494" s="105"/>
      <c r="G1494" s="106"/>
      <c r="H1494" s="176"/>
      <c r="I1494" s="107"/>
      <c r="J1494" s="246"/>
      <c r="K1494" s="247"/>
      <c r="M1494" s="48"/>
      <c r="R1494" s="154"/>
      <c r="S1494" s="154"/>
    </row>
    <row r="1495" spans="1:19" s="90" customFormat="1" ht="15">
      <c r="A1495" s="91"/>
      <c r="F1495" s="105"/>
      <c r="G1495" s="106"/>
      <c r="H1495" s="176"/>
      <c r="I1495" s="107"/>
      <c r="J1495" s="246"/>
      <c r="K1495" s="247"/>
      <c r="M1495" s="48"/>
      <c r="R1495" s="154"/>
      <c r="S1495" s="154"/>
    </row>
    <row r="1496" spans="1:19" s="90" customFormat="1" ht="15">
      <c r="A1496" s="91"/>
      <c r="F1496" s="105"/>
      <c r="G1496" s="106"/>
      <c r="H1496" s="176"/>
      <c r="I1496" s="107"/>
      <c r="J1496" s="246"/>
      <c r="K1496" s="247"/>
      <c r="M1496" s="48"/>
      <c r="R1496" s="154"/>
      <c r="S1496" s="154"/>
    </row>
    <row r="1497" spans="1:19" s="90" customFormat="1" ht="15">
      <c r="A1497" s="91"/>
      <c r="F1497" s="105"/>
      <c r="G1497" s="106"/>
      <c r="H1497" s="176"/>
      <c r="I1497" s="107"/>
      <c r="J1497" s="246"/>
      <c r="K1497" s="247"/>
      <c r="M1497" s="48"/>
      <c r="R1497" s="154"/>
      <c r="S1497" s="154"/>
    </row>
    <row r="1498" spans="1:19" s="90" customFormat="1" ht="15">
      <c r="A1498" s="91"/>
      <c r="F1498" s="105"/>
      <c r="G1498" s="106"/>
      <c r="H1498" s="176"/>
      <c r="I1498" s="107"/>
      <c r="J1498" s="246"/>
      <c r="K1498" s="247"/>
      <c r="M1498" s="48"/>
      <c r="R1498" s="154"/>
      <c r="S1498" s="154"/>
    </row>
    <row r="1499" spans="1:19" s="90" customFormat="1" ht="15">
      <c r="A1499" s="91"/>
      <c r="F1499" s="105"/>
      <c r="G1499" s="106"/>
      <c r="H1499" s="176"/>
      <c r="I1499" s="107"/>
      <c r="J1499" s="246"/>
      <c r="K1499" s="247"/>
      <c r="M1499" s="48"/>
      <c r="R1499" s="154"/>
      <c r="S1499" s="154"/>
    </row>
    <row r="1500" spans="1:19" s="90" customFormat="1" ht="15">
      <c r="A1500" s="91"/>
      <c r="F1500" s="105"/>
      <c r="G1500" s="106"/>
      <c r="H1500" s="176"/>
      <c r="I1500" s="107"/>
      <c r="J1500" s="246"/>
      <c r="K1500" s="247"/>
      <c r="M1500" s="48"/>
      <c r="R1500" s="154"/>
      <c r="S1500" s="154"/>
    </row>
    <row r="1501" spans="1:19" s="90" customFormat="1" ht="15">
      <c r="A1501" s="91"/>
      <c r="F1501" s="105"/>
      <c r="G1501" s="106"/>
      <c r="H1501" s="176"/>
      <c r="I1501" s="107"/>
      <c r="J1501" s="246"/>
      <c r="K1501" s="247"/>
      <c r="M1501" s="48"/>
      <c r="R1501" s="154"/>
      <c r="S1501" s="154"/>
    </row>
    <row r="1502" spans="1:19" s="90" customFormat="1" ht="15">
      <c r="A1502" s="91"/>
      <c r="F1502" s="105"/>
      <c r="G1502" s="106"/>
      <c r="H1502" s="176"/>
      <c r="I1502" s="107"/>
      <c r="J1502" s="246"/>
      <c r="K1502" s="247"/>
      <c r="M1502" s="48"/>
      <c r="R1502" s="154"/>
      <c r="S1502" s="154"/>
    </row>
    <row r="1503" spans="1:19" s="90" customFormat="1" ht="15">
      <c r="A1503" s="91"/>
      <c r="F1503" s="105"/>
      <c r="G1503" s="106"/>
      <c r="H1503" s="176"/>
      <c r="I1503" s="107"/>
      <c r="J1503" s="246"/>
      <c r="K1503" s="247"/>
      <c r="M1503" s="48"/>
      <c r="R1503" s="154"/>
      <c r="S1503" s="154"/>
    </row>
    <row r="1504" spans="1:19" s="90" customFormat="1" ht="15">
      <c r="A1504" s="91"/>
      <c r="F1504" s="105"/>
      <c r="G1504" s="106"/>
      <c r="H1504" s="176"/>
      <c r="I1504" s="107"/>
      <c r="J1504" s="246"/>
      <c r="K1504" s="247"/>
      <c r="M1504" s="48"/>
      <c r="R1504" s="154"/>
      <c r="S1504" s="154"/>
    </row>
    <row r="1505" spans="1:19" s="90" customFormat="1" ht="15">
      <c r="A1505" s="91"/>
      <c r="F1505" s="105"/>
      <c r="G1505" s="106"/>
      <c r="H1505" s="176"/>
      <c r="I1505" s="107"/>
      <c r="J1505" s="246"/>
      <c r="K1505" s="247"/>
      <c r="M1505" s="48"/>
      <c r="R1505" s="154"/>
      <c r="S1505" s="154"/>
    </row>
    <row r="1506" spans="1:19" s="90" customFormat="1" ht="15">
      <c r="A1506" s="91"/>
      <c r="F1506" s="105"/>
      <c r="G1506" s="106"/>
      <c r="H1506" s="176"/>
      <c r="I1506" s="107"/>
      <c r="J1506" s="246"/>
      <c r="K1506" s="247"/>
      <c r="M1506" s="48"/>
      <c r="R1506" s="154"/>
      <c r="S1506" s="154"/>
    </row>
    <row r="1507" spans="1:19" s="90" customFormat="1" ht="15">
      <c r="A1507" s="91"/>
      <c r="F1507" s="105"/>
      <c r="G1507" s="106"/>
      <c r="H1507" s="176"/>
      <c r="I1507" s="107"/>
      <c r="J1507" s="246"/>
      <c r="K1507" s="247"/>
      <c r="M1507" s="48"/>
      <c r="R1507" s="154"/>
      <c r="S1507" s="154"/>
    </row>
    <row r="1508" spans="1:19" s="90" customFormat="1" ht="15">
      <c r="A1508" s="91"/>
      <c r="F1508" s="105"/>
      <c r="G1508" s="106"/>
      <c r="H1508" s="176"/>
      <c r="I1508" s="107"/>
      <c r="J1508" s="246"/>
      <c r="K1508" s="247"/>
      <c r="M1508" s="48"/>
      <c r="R1508" s="154"/>
      <c r="S1508" s="154"/>
    </row>
    <row r="1509" spans="1:19" s="90" customFormat="1" ht="15">
      <c r="A1509" s="91"/>
      <c r="F1509" s="105"/>
      <c r="G1509" s="106"/>
      <c r="H1509" s="176"/>
      <c r="I1509" s="107"/>
      <c r="J1509" s="246"/>
      <c r="K1509" s="247"/>
      <c r="M1509" s="48"/>
      <c r="R1509" s="154"/>
      <c r="S1509" s="154"/>
    </row>
    <row r="1510" spans="1:19" s="90" customFormat="1" ht="15">
      <c r="A1510" s="91"/>
      <c r="F1510" s="105"/>
      <c r="G1510" s="106"/>
      <c r="H1510" s="176"/>
      <c r="I1510" s="107"/>
      <c r="J1510" s="246"/>
      <c r="K1510" s="247"/>
      <c r="M1510" s="48"/>
      <c r="R1510" s="154"/>
      <c r="S1510" s="154"/>
    </row>
    <row r="1511" spans="1:19" s="90" customFormat="1" ht="15">
      <c r="A1511" s="91"/>
      <c r="F1511" s="105"/>
      <c r="G1511" s="106"/>
      <c r="H1511" s="176"/>
      <c r="I1511" s="107"/>
      <c r="J1511" s="246"/>
      <c r="K1511" s="247"/>
      <c r="M1511" s="48"/>
      <c r="R1511" s="154"/>
      <c r="S1511" s="154"/>
    </row>
    <row r="1512" spans="1:19" s="90" customFormat="1" ht="15">
      <c r="A1512" s="91"/>
      <c r="F1512" s="105"/>
      <c r="G1512" s="106"/>
      <c r="H1512" s="176"/>
      <c r="I1512" s="107"/>
      <c r="J1512" s="246"/>
      <c r="K1512" s="247"/>
      <c r="M1512" s="48"/>
      <c r="R1512" s="154"/>
      <c r="S1512" s="154"/>
    </row>
    <row r="1513" spans="1:19" s="90" customFormat="1" ht="15">
      <c r="A1513" s="91"/>
      <c r="F1513" s="105"/>
      <c r="G1513" s="106"/>
      <c r="H1513" s="176"/>
      <c r="I1513" s="107"/>
      <c r="J1513" s="246"/>
      <c r="K1513" s="247"/>
      <c r="M1513" s="48"/>
      <c r="R1513" s="154"/>
      <c r="S1513" s="154"/>
    </row>
    <row r="1514" spans="1:19" s="90" customFormat="1" ht="15">
      <c r="A1514" s="91"/>
      <c r="F1514" s="105"/>
      <c r="G1514" s="106"/>
      <c r="H1514" s="176"/>
      <c r="I1514" s="107"/>
      <c r="J1514" s="246"/>
      <c r="K1514" s="247"/>
      <c r="M1514" s="48"/>
      <c r="R1514" s="154"/>
      <c r="S1514" s="154"/>
    </row>
    <row r="1515" spans="1:19" s="90" customFormat="1" ht="15">
      <c r="A1515" s="91"/>
      <c r="F1515" s="105"/>
      <c r="G1515" s="106"/>
      <c r="H1515" s="176"/>
      <c r="I1515" s="107"/>
      <c r="J1515" s="246"/>
      <c r="K1515" s="247"/>
      <c r="M1515" s="48"/>
      <c r="R1515" s="154"/>
      <c r="S1515" s="154"/>
    </row>
    <row r="1516" spans="1:19" s="90" customFormat="1" ht="15">
      <c r="A1516" s="91"/>
      <c r="F1516" s="105"/>
      <c r="G1516" s="106"/>
      <c r="H1516" s="176"/>
      <c r="I1516" s="107"/>
      <c r="J1516" s="246"/>
      <c r="K1516" s="247"/>
      <c r="M1516" s="48"/>
      <c r="R1516" s="154"/>
      <c r="S1516" s="154"/>
    </row>
    <row r="1517" spans="1:19" s="90" customFormat="1" ht="15">
      <c r="A1517" s="91"/>
      <c r="F1517" s="105"/>
      <c r="G1517" s="106"/>
      <c r="H1517" s="176"/>
      <c r="I1517" s="107"/>
      <c r="J1517" s="246"/>
      <c r="K1517" s="247"/>
      <c r="M1517" s="48"/>
      <c r="R1517" s="154"/>
      <c r="S1517" s="154"/>
    </row>
    <row r="1518" spans="1:19" s="90" customFormat="1" ht="15">
      <c r="A1518" s="91"/>
      <c r="F1518" s="105"/>
      <c r="G1518" s="106"/>
      <c r="H1518" s="176"/>
      <c r="I1518" s="107"/>
      <c r="J1518" s="246"/>
      <c r="K1518" s="247"/>
      <c r="M1518" s="48"/>
      <c r="R1518" s="154"/>
      <c r="S1518" s="154"/>
    </row>
    <row r="1519" spans="1:19" s="90" customFormat="1" ht="15">
      <c r="A1519" s="91"/>
      <c r="F1519" s="105"/>
      <c r="G1519" s="106"/>
      <c r="H1519" s="176"/>
      <c r="I1519" s="107"/>
      <c r="J1519" s="246"/>
      <c r="K1519" s="247"/>
      <c r="M1519" s="48"/>
      <c r="R1519" s="154"/>
      <c r="S1519" s="154"/>
    </row>
    <row r="1520" spans="1:19" s="90" customFormat="1" ht="15">
      <c r="A1520" s="91"/>
      <c r="F1520" s="105"/>
      <c r="G1520" s="106"/>
      <c r="H1520" s="176"/>
      <c r="I1520" s="107"/>
      <c r="J1520" s="246"/>
      <c r="K1520" s="247"/>
      <c r="M1520" s="48"/>
      <c r="R1520" s="154"/>
      <c r="S1520" s="154"/>
    </row>
    <row r="1521" spans="1:19" s="90" customFormat="1" ht="15">
      <c r="A1521" s="91"/>
      <c r="F1521" s="105"/>
      <c r="G1521" s="106"/>
      <c r="H1521" s="176"/>
      <c r="I1521" s="107"/>
      <c r="J1521" s="246"/>
      <c r="K1521" s="247"/>
      <c r="M1521" s="48"/>
      <c r="R1521" s="154"/>
      <c r="S1521" s="154"/>
    </row>
    <row r="1522" spans="1:19" s="90" customFormat="1" ht="15">
      <c r="A1522" s="91"/>
      <c r="F1522" s="105"/>
      <c r="G1522" s="106"/>
      <c r="H1522" s="176"/>
      <c r="I1522" s="107"/>
      <c r="J1522" s="246"/>
      <c r="K1522" s="247"/>
      <c r="M1522" s="48"/>
      <c r="R1522" s="154"/>
      <c r="S1522" s="154"/>
    </row>
    <row r="1523" spans="1:19" s="90" customFormat="1" ht="15">
      <c r="A1523" s="91"/>
      <c r="F1523" s="105"/>
      <c r="G1523" s="106"/>
      <c r="H1523" s="176"/>
      <c r="I1523" s="107"/>
      <c r="J1523" s="246"/>
      <c r="K1523" s="247"/>
      <c r="M1523" s="48"/>
      <c r="R1523" s="154"/>
      <c r="S1523" s="154"/>
    </row>
    <row r="1524" spans="1:19" s="90" customFormat="1" ht="15">
      <c r="A1524" s="91"/>
      <c r="F1524" s="105"/>
      <c r="G1524" s="106"/>
      <c r="H1524" s="176"/>
      <c r="I1524" s="107"/>
      <c r="J1524" s="246"/>
      <c r="K1524" s="247"/>
      <c r="M1524" s="48"/>
      <c r="R1524" s="154"/>
      <c r="S1524" s="154"/>
    </row>
    <row r="1525" spans="1:19" s="90" customFormat="1" ht="15">
      <c r="A1525" s="91"/>
      <c r="F1525" s="105"/>
      <c r="G1525" s="106"/>
      <c r="H1525" s="176"/>
      <c r="I1525" s="107"/>
      <c r="J1525" s="246"/>
      <c r="K1525" s="247"/>
      <c r="M1525" s="48"/>
      <c r="R1525" s="154"/>
      <c r="S1525" s="154"/>
    </row>
    <row r="1526" spans="1:19" s="90" customFormat="1" ht="15">
      <c r="A1526" s="91"/>
      <c r="F1526" s="105"/>
      <c r="G1526" s="106"/>
      <c r="H1526" s="176"/>
      <c r="I1526" s="107"/>
      <c r="J1526" s="246"/>
      <c r="K1526" s="247"/>
      <c r="M1526" s="48"/>
      <c r="R1526" s="154"/>
      <c r="S1526" s="154"/>
    </row>
    <row r="1527" spans="1:19" s="90" customFormat="1" ht="15">
      <c r="A1527" s="91"/>
      <c r="F1527" s="105"/>
      <c r="G1527" s="106"/>
      <c r="H1527" s="176"/>
      <c r="I1527" s="107"/>
      <c r="J1527" s="246"/>
      <c r="K1527" s="247"/>
      <c r="M1527" s="48"/>
      <c r="R1527" s="154"/>
      <c r="S1527" s="154"/>
    </row>
    <row r="1528" spans="1:19" s="90" customFormat="1" ht="15">
      <c r="A1528" s="91"/>
      <c r="F1528" s="105"/>
      <c r="G1528" s="106"/>
      <c r="H1528" s="176"/>
      <c r="I1528" s="107"/>
      <c r="J1528" s="246"/>
      <c r="K1528" s="247"/>
      <c r="M1528" s="48"/>
      <c r="R1528" s="154"/>
      <c r="S1528" s="154"/>
    </row>
    <row r="1529" spans="1:19" s="90" customFormat="1" ht="15">
      <c r="A1529" s="91"/>
      <c r="F1529" s="105"/>
      <c r="G1529" s="106"/>
      <c r="H1529" s="176"/>
      <c r="I1529" s="107"/>
      <c r="J1529" s="246"/>
      <c r="K1529" s="247"/>
      <c r="M1529" s="48"/>
      <c r="R1529" s="154"/>
      <c r="S1529" s="154"/>
    </row>
    <row r="1530" spans="1:19" s="90" customFormat="1" ht="15">
      <c r="A1530" s="91"/>
      <c r="F1530" s="105"/>
      <c r="G1530" s="106"/>
      <c r="H1530" s="176"/>
      <c r="I1530" s="107"/>
      <c r="J1530" s="246"/>
      <c r="K1530" s="247"/>
      <c r="M1530" s="48"/>
      <c r="R1530" s="154"/>
      <c r="S1530" s="154"/>
    </row>
    <row r="1531" spans="1:19" s="90" customFormat="1" ht="15">
      <c r="A1531" s="91"/>
      <c r="F1531" s="105"/>
      <c r="G1531" s="106"/>
      <c r="H1531" s="176"/>
      <c r="I1531" s="107"/>
      <c r="J1531" s="246"/>
      <c r="K1531" s="247"/>
      <c r="M1531" s="48"/>
      <c r="R1531" s="154"/>
      <c r="S1531" s="154"/>
    </row>
    <row r="1532" spans="1:19" s="90" customFormat="1" ht="15">
      <c r="A1532" s="91"/>
      <c r="F1532" s="105"/>
      <c r="G1532" s="106"/>
      <c r="H1532" s="176"/>
      <c r="I1532" s="107"/>
      <c r="J1532" s="246"/>
      <c r="K1532" s="247"/>
      <c r="M1532" s="48"/>
      <c r="R1532" s="154"/>
      <c r="S1532" s="154"/>
    </row>
    <row r="1533" spans="1:19" s="90" customFormat="1" ht="15">
      <c r="A1533" s="91"/>
      <c r="F1533" s="105"/>
      <c r="G1533" s="106"/>
      <c r="H1533" s="176"/>
      <c r="I1533" s="107"/>
      <c r="J1533" s="246"/>
      <c r="K1533" s="247"/>
      <c r="M1533" s="48"/>
      <c r="R1533" s="154"/>
      <c r="S1533" s="154"/>
    </row>
    <row r="1534" spans="1:19" s="90" customFormat="1" ht="15">
      <c r="A1534" s="91"/>
      <c r="F1534" s="105"/>
      <c r="G1534" s="106"/>
      <c r="H1534" s="176"/>
      <c r="I1534" s="107"/>
      <c r="J1534" s="246"/>
      <c r="K1534" s="247"/>
      <c r="M1534" s="48"/>
      <c r="R1534" s="154"/>
      <c r="S1534" s="154"/>
    </row>
    <row r="1535" spans="1:19" s="90" customFormat="1" ht="15">
      <c r="A1535" s="91"/>
      <c r="F1535" s="105"/>
      <c r="G1535" s="106"/>
      <c r="H1535" s="176"/>
      <c r="I1535" s="107"/>
      <c r="J1535" s="246"/>
      <c r="K1535" s="247"/>
      <c r="M1535" s="48"/>
      <c r="R1535" s="154"/>
      <c r="S1535" s="154"/>
    </row>
    <row r="1536" spans="1:19" s="90" customFormat="1" ht="15">
      <c r="A1536" s="91"/>
      <c r="F1536" s="105"/>
      <c r="G1536" s="106"/>
      <c r="H1536" s="176"/>
      <c r="I1536" s="107"/>
      <c r="J1536" s="246"/>
      <c r="K1536" s="247"/>
      <c r="M1536" s="48"/>
      <c r="R1536" s="154"/>
      <c r="S1536" s="154"/>
    </row>
    <row r="1537" spans="1:19" s="90" customFormat="1" ht="15">
      <c r="A1537" s="91"/>
      <c r="F1537" s="105"/>
      <c r="G1537" s="106"/>
      <c r="H1537" s="176"/>
      <c r="I1537" s="107"/>
      <c r="J1537" s="246"/>
      <c r="K1537" s="247"/>
      <c r="M1537" s="48"/>
      <c r="R1537" s="154"/>
      <c r="S1537" s="154"/>
    </row>
    <row r="1538" spans="1:19" s="90" customFormat="1" ht="15">
      <c r="A1538" s="91"/>
      <c r="F1538" s="105"/>
      <c r="G1538" s="106"/>
      <c r="H1538" s="176"/>
      <c r="I1538" s="107"/>
      <c r="J1538" s="246"/>
      <c r="K1538" s="247"/>
      <c r="M1538" s="48"/>
      <c r="R1538" s="154"/>
      <c r="S1538" s="154"/>
    </row>
    <row r="1539" spans="1:19" s="90" customFormat="1" ht="15">
      <c r="A1539" s="91"/>
      <c r="F1539" s="105"/>
      <c r="G1539" s="106"/>
      <c r="H1539" s="176"/>
      <c r="I1539" s="107"/>
      <c r="J1539" s="246"/>
      <c r="K1539" s="247"/>
      <c r="M1539" s="48"/>
      <c r="R1539" s="154"/>
      <c r="S1539" s="154"/>
    </row>
    <row r="1540" spans="1:19" s="90" customFormat="1" ht="15">
      <c r="A1540" s="91"/>
      <c r="F1540" s="105"/>
      <c r="G1540" s="106"/>
      <c r="H1540" s="176"/>
      <c r="I1540" s="107"/>
      <c r="J1540" s="246"/>
      <c r="K1540" s="247"/>
      <c r="M1540" s="48"/>
      <c r="R1540" s="154"/>
      <c r="S1540" s="154"/>
    </row>
    <row r="1541" spans="1:19" s="90" customFormat="1" ht="15">
      <c r="A1541" s="91"/>
      <c r="F1541" s="105"/>
      <c r="G1541" s="106"/>
      <c r="H1541" s="176"/>
      <c r="I1541" s="107"/>
      <c r="J1541" s="246"/>
      <c r="K1541" s="247"/>
      <c r="M1541" s="48"/>
      <c r="R1541" s="154"/>
      <c r="S1541" s="154"/>
    </row>
    <row r="1542" spans="1:19" s="90" customFormat="1" ht="15">
      <c r="A1542" s="91"/>
      <c r="F1542" s="105"/>
      <c r="G1542" s="106"/>
      <c r="H1542" s="176"/>
      <c r="I1542" s="107"/>
      <c r="J1542" s="246"/>
      <c r="K1542" s="247"/>
      <c r="M1542" s="48"/>
      <c r="R1542" s="154"/>
      <c r="S1542" s="154"/>
    </row>
    <row r="1543" spans="1:19" s="90" customFormat="1" ht="15">
      <c r="A1543" s="91"/>
      <c r="F1543" s="105"/>
      <c r="G1543" s="106"/>
      <c r="H1543" s="176"/>
      <c r="I1543" s="107"/>
      <c r="J1543" s="246"/>
      <c r="K1543" s="247"/>
      <c r="M1543" s="48"/>
      <c r="R1543" s="154"/>
      <c r="S1543" s="154"/>
    </row>
    <row r="1544" spans="1:19" s="90" customFormat="1" ht="15">
      <c r="A1544" s="91"/>
      <c r="F1544" s="105"/>
      <c r="G1544" s="106"/>
      <c r="H1544" s="176"/>
      <c r="I1544" s="107"/>
      <c r="J1544" s="246"/>
      <c r="K1544" s="247"/>
      <c r="M1544" s="48"/>
      <c r="R1544" s="154"/>
      <c r="S1544" s="154"/>
    </row>
    <row r="1545" spans="1:19" s="90" customFormat="1" ht="15">
      <c r="A1545" s="91"/>
      <c r="F1545" s="105"/>
      <c r="G1545" s="106"/>
      <c r="H1545" s="176"/>
      <c r="I1545" s="107"/>
      <c r="J1545" s="246"/>
      <c r="K1545" s="247"/>
      <c r="M1545" s="48"/>
      <c r="R1545" s="154"/>
      <c r="S1545" s="154"/>
    </row>
    <row r="1546" spans="1:19" s="90" customFormat="1" ht="15">
      <c r="A1546" s="91"/>
      <c r="F1546" s="105"/>
      <c r="G1546" s="106"/>
      <c r="H1546" s="176"/>
      <c r="I1546" s="107"/>
      <c r="J1546" s="246"/>
      <c r="K1546" s="247"/>
      <c r="M1546" s="48"/>
      <c r="R1546" s="154"/>
      <c r="S1546" s="154"/>
    </row>
    <row r="1547" spans="1:19" s="90" customFormat="1" ht="15">
      <c r="A1547" s="91"/>
      <c r="F1547" s="105"/>
      <c r="G1547" s="106"/>
      <c r="H1547" s="176"/>
      <c r="I1547" s="107"/>
      <c r="J1547" s="246"/>
      <c r="K1547" s="247"/>
      <c r="M1547" s="48"/>
      <c r="R1547" s="154"/>
      <c r="S1547" s="154"/>
    </row>
    <row r="1548" spans="1:19" s="90" customFormat="1" ht="15">
      <c r="A1548" s="91"/>
      <c r="F1548" s="105"/>
      <c r="G1548" s="106"/>
      <c r="H1548" s="176"/>
      <c r="I1548" s="107"/>
      <c r="J1548" s="246"/>
      <c r="K1548" s="247"/>
      <c r="M1548" s="48"/>
      <c r="R1548" s="154"/>
      <c r="S1548" s="154"/>
    </row>
    <row r="1549" spans="1:19" s="90" customFormat="1" ht="15">
      <c r="A1549" s="91"/>
      <c r="F1549" s="105"/>
      <c r="G1549" s="106"/>
      <c r="H1549" s="176"/>
      <c r="I1549" s="107"/>
      <c r="J1549" s="246"/>
      <c r="K1549" s="247"/>
      <c r="M1549" s="48"/>
      <c r="R1549" s="154"/>
      <c r="S1549" s="154"/>
    </row>
    <row r="1550" spans="1:19" s="90" customFormat="1" ht="15">
      <c r="A1550" s="91"/>
      <c r="F1550" s="105"/>
      <c r="G1550" s="106"/>
      <c r="H1550" s="176"/>
      <c r="I1550" s="107"/>
      <c r="J1550" s="246"/>
      <c r="K1550" s="247"/>
      <c r="M1550" s="48"/>
      <c r="R1550" s="154"/>
      <c r="S1550" s="154"/>
    </row>
    <row r="1551" spans="1:19" s="90" customFormat="1" ht="15">
      <c r="A1551" s="91"/>
      <c r="F1551" s="105"/>
      <c r="G1551" s="106"/>
      <c r="H1551" s="176"/>
      <c r="I1551" s="107"/>
      <c r="J1551" s="246"/>
      <c r="K1551" s="247"/>
      <c r="M1551" s="48"/>
      <c r="R1551" s="154"/>
      <c r="S1551" s="154"/>
    </row>
    <row r="1552" spans="1:19" s="90" customFormat="1" ht="15">
      <c r="A1552" s="91"/>
      <c r="F1552" s="105"/>
      <c r="G1552" s="106"/>
      <c r="H1552" s="176"/>
      <c r="I1552" s="107"/>
      <c r="J1552" s="246"/>
      <c r="K1552" s="247"/>
      <c r="M1552" s="48"/>
      <c r="R1552" s="154"/>
      <c r="S1552" s="154"/>
    </row>
    <row r="1553" spans="1:19" s="90" customFormat="1" ht="15">
      <c r="A1553" s="91"/>
      <c r="F1553" s="105"/>
      <c r="G1553" s="106"/>
      <c r="H1553" s="176"/>
      <c r="I1553" s="107"/>
      <c r="J1553" s="246"/>
      <c r="K1553" s="247"/>
      <c r="M1553" s="48"/>
      <c r="R1553" s="154"/>
      <c r="S1553" s="154"/>
    </row>
    <row r="1554" spans="1:19" s="90" customFormat="1" ht="15">
      <c r="A1554" s="91"/>
      <c r="F1554" s="105"/>
      <c r="G1554" s="106"/>
      <c r="H1554" s="176"/>
      <c r="I1554" s="107"/>
      <c r="J1554" s="246"/>
      <c r="K1554" s="247"/>
      <c r="M1554" s="48"/>
      <c r="R1554" s="154"/>
      <c r="S1554" s="154"/>
    </row>
    <row r="1555" spans="1:19" s="90" customFormat="1" ht="15">
      <c r="A1555" s="91"/>
      <c r="F1555" s="105"/>
      <c r="G1555" s="106"/>
      <c r="H1555" s="176"/>
      <c r="I1555" s="107"/>
      <c r="J1555" s="246"/>
      <c r="K1555" s="247"/>
      <c r="M1555" s="48"/>
      <c r="R1555" s="154"/>
      <c r="S1555" s="154"/>
    </row>
    <row r="1556" spans="1:19" s="90" customFormat="1" ht="15">
      <c r="A1556" s="91"/>
      <c r="F1556" s="105"/>
      <c r="G1556" s="106"/>
      <c r="H1556" s="176"/>
      <c r="I1556" s="107"/>
      <c r="J1556" s="246"/>
      <c r="K1556" s="247"/>
      <c r="M1556" s="48"/>
      <c r="R1556" s="154"/>
      <c r="S1556" s="154"/>
    </row>
    <row r="1557" spans="1:19" s="90" customFormat="1" ht="15">
      <c r="A1557" s="91"/>
      <c r="F1557" s="105"/>
      <c r="G1557" s="106"/>
      <c r="H1557" s="176"/>
      <c r="I1557" s="107"/>
      <c r="J1557" s="246"/>
      <c r="K1557" s="247"/>
      <c r="M1557" s="48"/>
      <c r="R1557" s="154"/>
      <c r="S1557" s="154"/>
    </row>
    <row r="1558" spans="1:19" s="90" customFormat="1" ht="15">
      <c r="A1558" s="91"/>
      <c r="F1558" s="105"/>
      <c r="G1558" s="106"/>
      <c r="H1558" s="176"/>
      <c r="I1558" s="107"/>
      <c r="J1558" s="246"/>
      <c r="K1558" s="247"/>
      <c r="M1558" s="48"/>
      <c r="R1558" s="154"/>
      <c r="S1558" s="154"/>
    </row>
    <row r="1559" spans="1:19" s="90" customFormat="1" ht="15">
      <c r="A1559" s="91"/>
      <c r="F1559" s="105"/>
      <c r="G1559" s="106"/>
      <c r="H1559" s="176"/>
      <c r="I1559" s="107"/>
      <c r="J1559" s="246"/>
      <c r="K1559" s="247"/>
      <c r="M1559" s="48"/>
      <c r="R1559" s="154"/>
      <c r="S1559" s="154"/>
    </row>
    <row r="1560" spans="1:19" s="90" customFormat="1" ht="15">
      <c r="A1560" s="91"/>
      <c r="F1560" s="105"/>
      <c r="G1560" s="106"/>
      <c r="H1560" s="176"/>
      <c r="I1560" s="107"/>
      <c r="J1560" s="246"/>
      <c r="K1560" s="247"/>
      <c r="M1560" s="48"/>
      <c r="R1560" s="154"/>
      <c r="S1560" s="154"/>
    </row>
    <row r="1561" spans="1:19" s="90" customFormat="1" ht="15">
      <c r="A1561" s="91"/>
      <c r="F1561" s="105"/>
      <c r="G1561" s="106"/>
      <c r="H1561" s="176"/>
      <c r="I1561" s="107"/>
      <c r="J1561" s="246"/>
      <c r="K1561" s="247"/>
      <c r="M1561" s="48"/>
      <c r="R1561" s="154"/>
      <c r="S1561" s="154"/>
    </row>
    <row r="1562" spans="1:19" s="90" customFormat="1" ht="15">
      <c r="A1562" s="91"/>
      <c r="F1562" s="105"/>
      <c r="G1562" s="106"/>
      <c r="H1562" s="176"/>
      <c r="I1562" s="107"/>
      <c r="J1562" s="246"/>
      <c r="K1562" s="247"/>
      <c r="M1562" s="48"/>
      <c r="R1562" s="154"/>
      <c r="S1562" s="154"/>
    </row>
    <row r="1563" spans="1:19" s="90" customFormat="1" ht="15">
      <c r="A1563" s="91"/>
      <c r="F1563" s="105"/>
      <c r="G1563" s="106"/>
      <c r="H1563" s="176"/>
      <c r="I1563" s="107"/>
      <c r="J1563" s="246"/>
      <c r="K1563" s="247"/>
      <c r="M1563" s="48"/>
      <c r="R1563" s="154"/>
      <c r="S1563" s="154"/>
    </row>
    <row r="1564" spans="1:19" s="90" customFormat="1" ht="15">
      <c r="A1564" s="91"/>
      <c r="F1564" s="105"/>
      <c r="G1564" s="106"/>
      <c r="H1564" s="176"/>
      <c r="I1564" s="107"/>
      <c r="J1564" s="246"/>
      <c r="K1564" s="247"/>
      <c r="M1564" s="48"/>
      <c r="R1564" s="154"/>
      <c r="S1564" s="154"/>
    </row>
    <row r="1565" spans="1:19" s="90" customFormat="1" ht="15">
      <c r="A1565" s="91"/>
      <c r="F1565" s="105"/>
      <c r="G1565" s="106"/>
      <c r="H1565" s="176"/>
      <c r="I1565" s="107"/>
      <c r="J1565" s="246"/>
      <c r="K1565" s="247"/>
      <c r="M1565" s="48"/>
      <c r="R1565" s="154"/>
      <c r="S1565" s="154"/>
    </row>
    <row r="1566" spans="1:19" s="90" customFormat="1" ht="15">
      <c r="A1566" s="91"/>
      <c r="F1566" s="105"/>
      <c r="G1566" s="106"/>
      <c r="H1566" s="176"/>
      <c r="I1566" s="107"/>
      <c r="J1566" s="246"/>
      <c r="K1566" s="247"/>
      <c r="M1566" s="48"/>
      <c r="R1566" s="154"/>
      <c r="S1566" s="154"/>
    </row>
    <row r="1567" spans="1:19" s="90" customFormat="1" ht="15">
      <c r="A1567" s="91"/>
      <c r="F1567" s="105"/>
      <c r="G1567" s="106"/>
      <c r="H1567" s="176"/>
      <c r="I1567" s="107"/>
      <c r="J1567" s="246"/>
      <c r="K1567" s="247"/>
      <c r="M1567" s="48"/>
      <c r="R1567" s="154"/>
      <c r="S1567" s="154"/>
    </row>
    <row r="1568" spans="1:19" s="90" customFormat="1" ht="15">
      <c r="A1568" s="91"/>
      <c r="F1568" s="105"/>
      <c r="G1568" s="106"/>
      <c r="H1568" s="176"/>
      <c r="I1568" s="107"/>
      <c r="J1568" s="246"/>
      <c r="K1568" s="247"/>
      <c r="M1568" s="48"/>
      <c r="R1568" s="154"/>
      <c r="S1568" s="154"/>
    </row>
    <row r="1569" spans="1:19" s="90" customFormat="1" ht="15">
      <c r="A1569" s="91"/>
      <c r="F1569" s="105"/>
      <c r="G1569" s="106"/>
      <c r="H1569" s="176"/>
      <c r="I1569" s="107"/>
      <c r="J1569" s="246"/>
      <c r="K1569" s="247"/>
      <c r="M1569" s="48"/>
      <c r="R1569" s="154"/>
      <c r="S1569" s="154"/>
    </row>
    <row r="1570" spans="1:19" s="90" customFormat="1" ht="15">
      <c r="A1570" s="91"/>
      <c r="F1570" s="105"/>
      <c r="G1570" s="106"/>
      <c r="H1570" s="176"/>
      <c r="I1570" s="107"/>
      <c r="J1570" s="246"/>
      <c r="K1570" s="247"/>
      <c r="M1570" s="48"/>
      <c r="R1570" s="154"/>
      <c r="S1570" s="154"/>
    </row>
    <row r="1571" spans="1:19" s="90" customFormat="1" ht="15">
      <c r="A1571" s="91"/>
      <c r="F1571" s="105"/>
      <c r="G1571" s="106"/>
      <c r="H1571" s="176"/>
      <c r="I1571" s="107"/>
      <c r="J1571" s="246"/>
      <c r="K1571" s="247"/>
      <c r="M1571" s="48"/>
      <c r="R1571" s="154"/>
      <c r="S1571" s="154"/>
    </row>
    <row r="1572" spans="1:19" s="90" customFormat="1" ht="15">
      <c r="A1572" s="91"/>
      <c r="F1572" s="105"/>
      <c r="G1572" s="106"/>
      <c r="H1572" s="176"/>
      <c r="I1572" s="107"/>
      <c r="J1572" s="246"/>
      <c r="K1572" s="247"/>
      <c r="M1572" s="48"/>
      <c r="R1572" s="154"/>
      <c r="S1572" s="154"/>
    </row>
    <row r="1573" spans="1:19" s="90" customFormat="1" ht="15">
      <c r="A1573" s="91"/>
      <c r="F1573" s="105"/>
      <c r="G1573" s="106"/>
      <c r="H1573" s="176"/>
      <c r="I1573" s="107"/>
      <c r="J1573" s="246"/>
      <c r="K1573" s="247"/>
      <c r="M1573" s="48"/>
      <c r="R1573" s="154"/>
      <c r="S1573" s="154"/>
    </row>
    <row r="1574" spans="1:19" s="90" customFormat="1" ht="15">
      <c r="A1574" s="91"/>
      <c r="F1574" s="105"/>
      <c r="G1574" s="106"/>
      <c r="H1574" s="176"/>
      <c r="I1574" s="107"/>
      <c r="J1574" s="246"/>
      <c r="K1574" s="247"/>
      <c r="M1574" s="48"/>
      <c r="R1574" s="154"/>
      <c r="S1574" s="154"/>
    </row>
    <row r="1575" spans="1:19" s="90" customFormat="1" ht="15">
      <c r="A1575" s="91"/>
      <c r="F1575" s="105"/>
      <c r="G1575" s="106"/>
      <c r="H1575" s="176"/>
      <c r="I1575" s="107"/>
      <c r="J1575" s="246"/>
      <c r="K1575" s="247"/>
      <c r="M1575" s="48"/>
      <c r="R1575" s="154"/>
      <c r="S1575" s="154"/>
    </row>
    <row r="1576" spans="1:19" s="90" customFormat="1" ht="15">
      <c r="A1576" s="91"/>
      <c r="F1576" s="105"/>
      <c r="G1576" s="106"/>
      <c r="H1576" s="176"/>
      <c r="I1576" s="107"/>
      <c r="J1576" s="246"/>
      <c r="K1576" s="247"/>
      <c r="M1576" s="48"/>
      <c r="R1576" s="154"/>
      <c r="S1576" s="154"/>
    </row>
    <row r="1577" spans="1:19" s="90" customFormat="1" ht="15">
      <c r="A1577" s="91"/>
      <c r="F1577" s="105"/>
      <c r="G1577" s="106"/>
      <c r="H1577" s="176"/>
      <c r="I1577" s="107"/>
      <c r="J1577" s="246"/>
      <c r="K1577" s="247"/>
      <c r="M1577" s="48"/>
      <c r="R1577" s="154"/>
      <c r="S1577" s="154"/>
    </row>
    <row r="1578" spans="1:19" s="90" customFormat="1" ht="15">
      <c r="A1578" s="91"/>
      <c r="F1578" s="105"/>
      <c r="G1578" s="106"/>
      <c r="H1578" s="176"/>
      <c r="I1578" s="107"/>
      <c r="J1578" s="246"/>
      <c r="K1578" s="247"/>
      <c r="M1578" s="48"/>
      <c r="R1578" s="154"/>
      <c r="S1578" s="154"/>
    </row>
    <row r="1579" spans="1:19" s="90" customFormat="1" ht="15">
      <c r="A1579" s="91"/>
      <c r="F1579" s="105"/>
      <c r="G1579" s="106"/>
      <c r="H1579" s="176"/>
      <c r="I1579" s="107"/>
      <c r="J1579" s="246"/>
      <c r="K1579" s="247"/>
      <c r="M1579" s="48"/>
      <c r="R1579" s="154"/>
      <c r="S1579" s="154"/>
    </row>
    <row r="1580" spans="1:19" s="90" customFormat="1" ht="15">
      <c r="A1580" s="91"/>
      <c r="F1580" s="105"/>
      <c r="G1580" s="106"/>
      <c r="H1580" s="176"/>
      <c r="I1580" s="107"/>
      <c r="J1580" s="246"/>
      <c r="K1580" s="247"/>
      <c r="M1580" s="48"/>
      <c r="R1580" s="154"/>
      <c r="S1580" s="154"/>
    </row>
    <row r="1581" spans="1:19" s="90" customFormat="1" ht="15">
      <c r="A1581" s="91"/>
      <c r="F1581" s="105"/>
      <c r="G1581" s="106"/>
      <c r="H1581" s="176"/>
      <c r="I1581" s="107"/>
      <c r="J1581" s="246"/>
      <c r="K1581" s="247"/>
      <c r="M1581" s="48"/>
      <c r="R1581" s="154"/>
      <c r="S1581" s="154"/>
    </row>
    <row r="1582" spans="1:19" s="90" customFormat="1" ht="15">
      <c r="A1582" s="91"/>
      <c r="F1582" s="105"/>
      <c r="G1582" s="106"/>
      <c r="H1582" s="176"/>
      <c r="I1582" s="107"/>
      <c r="J1582" s="246"/>
      <c r="K1582" s="247"/>
      <c r="M1582" s="48"/>
      <c r="R1582" s="154"/>
      <c r="S1582" s="154"/>
    </row>
    <row r="1583" spans="1:19" s="90" customFormat="1" ht="15">
      <c r="A1583" s="91"/>
      <c r="F1583" s="105"/>
      <c r="G1583" s="106"/>
      <c r="H1583" s="176"/>
      <c r="I1583" s="107"/>
      <c r="J1583" s="246"/>
      <c r="K1583" s="247"/>
      <c r="M1583" s="48"/>
      <c r="R1583" s="154"/>
      <c r="S1583" s="154"/>
    </row>
    <row r="1584" spans="1:19" s="90" customFormat="1" ht="15">
      <c r="A1584" s="91"/>
      <c r="F1584" s="105"/>
      <c r="G1584" s="106"/>
      <c r="H1584" s="176"/>
      <c r="I1584" s="107"/>
      <c r="J1584" s="246"/>
      <c r="K1584" s="247"/>
      <c r="M1584" s="48"/>
      <c r="R1584" s="154"/>
      <c r="S1584" s="154"/>
    </row>
    <row r="1585" spans="1:19" s="90" customFormat="1" ht="15">
      <c r="A1585" s="91"/>
      <c r="F1585" s="105"/>
      <c r="G1585" s="106"/>
      <c r="H1585" s="176"/>
      <c r="I1585" s="107"/>
      <c r="J1585" s="246"/>
      <c r="K1585" s="247"/>
      <c r="M1585" s="48"/>
      <c r="R1585" s="154"/>
      <c r="S1585" s="154"/>
    </row>
    <row r="1586" spans="1:19" s="90" customFormat="1" ht="15">
      <c r="A1586" s="91"/>
      <c r="F1586" s="105"/>
      <c r="G1586" s="106"/>
      <c r="H1586" s="176"/>
      <c r="I1586" s="107"/>
      <c r="J1586" s="246"/>
      <c r="K1586" s="247"/>
      <c r="M1586" s="48"/>
      <c r="R1586" s="154"/>
      <c r="S1586" s="154"/>
    </row>
    <row r="1587" spans="1:19" s="90" customFormat="1" ht="15">
      <c r="A1587" s="91"/>
      <c r="F1587" s="105"/>
      <c r="G1587" s="106"/>
      <c r="H1587" s="176"/>
      <c r="I1587" s="107"/>
      <c r="J1587" s="246"/>
      <c r="K1587" s="247"/>
      <c r="M1587" s="48"/>
      <c r="R1587" s="154"/>
      <c r="S1587" s="154"/>
    </row>
    <row r="1588" spans="1:19" s="90" customFormat="1" ht="15">
      <c r="A1588" s="91"/>
      <c r="F1588" s="105"/>
      <c r="G1588" s="106"/>
      <c r="H1588" s="176"/>
      <c r="I1588" s="107"/>
      <c r="J1588" s="246"/>
      <c r="K1588" s="247"/>
      <c r="M1588" s="48"/>
      <c r="R1588" s="154"/>
      <c r="S1588" s="154"/>
    </row>
    <row r="1589" spans="1:19" s="90" customFormat="1" ht="15">
      <c r="A1589" s="91"/>
      <c r="F1589" s="105"/>
      <c r="G1589" s="106"/>
      <c r="H1589" s="176"/>
      <c r="I1589" s="107"/>
      <c r="J1589" s="246"/>
      <c r="K1589" s="247"/>
      <c r="M1589" s="48"/>
      <c r="R1589" s="154"/>
      <c r="S1589" s="154"/>
    </row>
    <row r="1590" spans="1:19" s="90" customFormat="1" ht="15">
      <c r="A1590" s="91"/>
      <c r="F1590" s="105"/>
      <c r="G1590" s="106"/>
      <c r="H1590" s="176"/>
      <c r="I1590" s="107"/>
      <c r="J1590" s="246"/>
      <c r="K1590" s="247"/>
      <c r="M1590" s="48"/>
      <c r="R1590" s="154"/>
      <c r="S1590" s="154"/>
    </row>
    <row r="1591" spans="1:19" s="90" customFormat="1" ht="15">
      <c r="A1591" s="91"/>
      <c r="F1591" s="105"/>
      <c r="G1591" s="106"/>
      <c r="H1591" s="176"/>
      <c r="I1591" s="107"/>
      <c r="J1591" s="246"/>
      <c r="K1591" s="247"/>
      <c r="M1591" s="48"/>
      <c r="R1591" s="154"/>
      <c r="S1591" s="154"/>
    </row>
    <row r="1592" spans="1:19" s="90" customFormat="1" ht="15">
      <c r="A1592" s="91"/>
      <c r="F1592" s="105"/>
      <c r="G1592" s="106"/>
      <c r="H1592" s="176"/>
      <c r="I1592" s="107"/>
      <c r="J1592" s="246"/>
      <c r="K1592" s="247"/>
      <c r="M1592" s="48"/>
      <c r="R1592" s="154"/>
      <c r="S1592" s="154"/>
    </row>
    <row r="1593" spans="1:19" s="90" customFormat="1" ht="15">
      <c r="A1593" s="91"/>
      <c r="F1593" s="105"/>
      <c r="G1593" s="106"/>
      <c r="H1593" s="176"/>
      <c r="I1593" s="107"/>
      <c r="J1593" s="246"/>
      <c r="K1593" s="247"/>
      <c r="M1593" s="48"/>
      <c r="R1593" s="154"/>
      <c r="S1593" s="154"/>
    </row>
    <row r="1594" spans="1:19" s="90" customFormat="1" ht="15">
      <c r="A1594" s="91"/>
      <c r="F1594" s="105"/>
      <c r="G1594" s="106"/>
      <c r="H1594" s="176"/>
      <c r="I1594" s="107"/>
      <c r="J1594" s="246"/>
      <c r="K1594" s="247"/>
      <c r="M1594" s="48"/>
      <c r="R1594" s="154"/>
      <c r="S1594" s="154"/>
    </row>
    <row r="1595" spans="1:19" s="90" customFormat="1" ht="15">
      <c r="A1595" s="91"/>
      <c r="F1595" s="105"/>
      <c r="G1595" s="106"/>
      <c r="H1595" s="176"/>
      <c r="I1595" s="107"/>
      <c r="J1595" s="246"/>
      <c r="K1595" s="247"/>
      <c r="M1595" s="48"/>
      <c r="R1595" s="154"/>
      <c r="S1595" s="154"/>
    </row>
    <row r="1596" spans="1:19" s="90" customFormat="1" ht="15">
      <c r="A1596" s="91"/>
      <c r="F1596" s="105"/>
      <c r="G1596" s="106"/>
      <c r="H1596" s="176"/>
      <c r="I1596" s="107"/>
      <c r="J1596" s="246"/>
      <c r="K1596" s="247"/>
      <c r="M1596" s="48"/>
      <c r="R1596" s="154"/>
      <c r="S1596" s="154"/>
    </row>
    <row r="1597" spans="1:19" s="90" customFormat="1" ht="15">
      <c r="A1597" s="91"/>
      <c r="F1597" s="105"/>
      <c r="G1597" s="106"/>
      <c r="H1597" s="176"/>
      <c r="I1597" s="107"/>
      <c r="J1597" s="246"/>
      <c r="K1597" s="247"/>
      <c r="M1597" s="48"/>
      <c r="R1597" s="154"/>
      <c r="S1597" s="154"/>
    </row>
    <row r="1598" spans="1:19" s="90" customFormat="1" ht="15">
      <c r="A1598" s="91"/>
      <c r="F1598" s="105"/>
      <c r="G1598" s="106"/>
      <c r="H1598" s="176"/>
      <c r="I1598" s="107"/>
      <c r="J1598" s="246"/>
      <c r="K1598" s="247"/>
      <c r="M1598" s="48"/>
      <c r="R1598" s="154"/>
      <c r="S1598" s="154"/>
    </row>
    <row r="1599" spans="1:19" s="90" customFormat="1" ht="15">
      <c r="A1599" s="91"/>
      <c r="F1599" s="105"/>
      <c r="G1599" s="106"/>
      <c r="H1599" s="176"/>
      <c r="I1599" s="107"/>
      <c r="J1599" s="246"/>
      <c r="K1599" s="247"/>
      <c r="M1599" s="48"/>
      <c r="R1599" s="154"/>
      <c r="S1599" s="154"/>
    </row>
    <row r="1600" spans="1:19" s="90" customFormat="1" ht="15">
      <c r="A1600" s="91"/>
      <c r="F1600" s="105"/>
      <c r="G1600" s="106"/>
      <c r="H1600" s="176"/>
      <c r="I1600" s="107"/>
      <c r="J1600" s="246"/>
      <c r="K1600" s="247"/>
      <c r="M1600" s="48"/>
      <c r="R1600" s="154"/>
      <c r="S1600" s="154"/>
    </row>
    <row r="1601" spans="1:19" s="90" customFormat="1" ht="15">
      <c r="A1601" s="91"/>
      <c r="F1601" s="105"/>
      <c r="G1601" s="106"/>
      <c r="H1601" s="176"/>
      <c r="I1601" s="107"/>
      <c r="J1601" s="246"/>
      <c r="K1601" s="247"/>
      <c r="M1601" s="48"/>
      <c r="R1601" s="154"/>
      <c r="S1601" s="154"/>
    </row>
    <row r="1602" spans="1:19" s="90" customFormat="1" ht="15">
      <c r="A1602" s="91"/>
      <c r="F1602" s="105"/>
      <c r="G1602" s="106"/>
      <c r="H1602" s="176"/>
      <c r="I1602" s="107"/>
      <c r="J1602" s="246"/>
      <c r="K1602" s="247"/>
      <c r="M1602" s="48"/>
      <c r="R1602" s="154"/>
      <c r="S1602" s="154"/>
    </row>
    <row r="1603" spans="1:19" s="90" customFormat="1" ht="15">
      <c r="A1603" s="91"/>
      <c r="F1603" s="105"/>
      <c r="G1603" s="106"/>
      <c r="H1603" s="176"/>
      <c r="I1603" s="107"/>
      <c r="J1603" s="246"/>
      <c r="K1603" s="247"/>
      <c r="M1603" s="48"/>
      <c r="R1603" s="154"/>
      <c r="S1603" s="154"/>
    </row>
    <row r="1604" spans="1:19" s="90" customFormat="1" ht="15">
      <c r="A1604" s="91"/>
      <c r="F1604" s="105"/>
      <c r="G1604" s="106"/>
      <c r="H1604" s="176"/>
      <c r="I1604" s="107"/>
      <c r="J1604" s="246"/>
      <c r="K1604" s="247"/>
      <c r="M1604" s="48"/>
      <c r="R1604" s="154"/>
      <c r="S1604" s="154"/>
    </row>
    <row r="1605" spans="1:19" s="90" customFormat="1" ht="15">
      <c r="A1605" s="91"/>
      <c r="F1605" s="105"/>
      <c r="G1605" s="106"/>
      <c r="H1605" s="176"/>
      <c r="I1605" s="107"/>
      <c r="J1605" s="246"/>
      <c r="K1605" s="247"/>
      <c r="M1605" s="48"/>
      <c r="R1605" s="154"/>
      <c r="S1605" s="154"/>
    </row>
    <row r="1606" spans="1:19" s="90" customFormat="1" ht="15">
      <c r="A1606" s="91"/>
      <c r="F1606" s="105"/>
      <c r="G1606" s="106"/>
      <c r="H1606" s="176"/>
      <c r="I1606" s="107"/>
      <c r="J1606" s="246"/>
      <c r="K1606" s="247"/>
      <c r="M1606" s="48"/>
      <c r="R1606" s="154"/>
      <c r="S1606" s="154"/>
    </row>
    <row r="1607" spans="1:19" s="90" customFormat="1" ht="15">
      <c r="A1607" s="91"/>
      <c r="F1607" s="105"/>
      <c r="G1607" s="106"/>
      <c r="H1607" s="176"/>
      <c r="I1607" s="107"/>
      <c r="J1607" s="246"/>
      <c r="K1607" s="247"/>
      <c r="M1607" s="48"/>
      <c r="R1607" s="154"/>
      <c r="S1607" s="154"/>
    </row>
    <row r="1608" spans="1:19" s="90" customFormat="1" ht="15">
      <c r="A1608" s="91"/>
      <c r="F1608" s="105"/>
      <c r="G1608" s="106"/>
      <c r="H1608" s="176"/>
      <c r="I1608" s="107"/>
      <c r="J1608" s="246"/>
      <c r="K1608" s="247"/>
      <c r="M1608" s="48"/>
      <c r="R1608" s="154"/>
      <c r="S1608" s="154"/>
    </row>
    <row r="1609" spans="1:19" s="90" customFormat="1" ht="15">
      <c r="A1609" s="91"/>
      <c r="F1609" s="105"/>
      <c r="G1609" s="106"/>
      <c r="H1609" s="176"/>
      <c r="I1609" s="107"/>
      <c r="J1609" s="246"/>
      <c r="K1609" s="247"/>
      <c r="M1609" s="48"/>
      <c r="R1609" s="154"/>
      <c r="S1609" s="154"/>
    </row>
    <row r="1610" spans="1:19" s="90" customFormat="1" ht="15">
      <c r="A1610" s="91"/>
      <c r="F1610" s="105"/>
      <c r="G1610" s="106"/>
      <c r="H1610" s="176"/>
      <c r="I1610" s="107"/>
      <c r="J1610" s="246"/>
      <c r="K1610" s="247"/>
      <c r="M1610" s="48"/>
      <c r="R1610" s="154"/>
      <c r="S1610" s="154"/>
    </row>
    <row r="1611" spans="1:19" s="90" customFormat="1" ht="15">
      <c r="A1611" s="91"/>
      <c r="F1611" s="105"/>
      <c r="G1611" s="106"/>
      <c r="H1611" s="176"/>
      <c r="I1611" s="107"/>
      <c r="J1611" s="246"/>
      <c r="K1611" s="247"/>
      <c r="M1611" s="48"/>
      <c r="R1611" s="154"/>
      <c r="S1611" s="154"/>
    </row>
    <row r="1612" spans="1:19" s="90" customFormat="1" ht="15">
      <c r="A1612" s="91"/>
      <c r="F1612" s="105"/>
      <c r="G1612" s="106"/>
      <c r="H1612" s="176"/>
      <c r="I1612" s="107"/>
      <c r="J1612" s="246"/>
      <c r="K1612" s="247"/>
      <c r="M1612" s="48"/>
      <c r="R1612" s="154"/>
      <c r="S1612" s="154"/>
    </row>
    <row r="1613" spans="1:19" s="90" customFormat="1" ht="15">
      <c r="A1613" s="91"/>
      <c r="F1613" s="105"/>
      <c r="G1613" s="106"/>
      <c r="H1613" s="176"/>
      <c r="I1613" s="107"/>
      <c r="J1613" s="246"/>
      <c r="K1613" s="247"/>
      <c r="M1613" s="48"/>
      <c r="R1613" s="154"/>
      <c r="S1613" s="154"/>
    </row>
    <row r="1614" spans="1:19" s="90" customFormat="1" ht="15">
      <c r="A1614" s="91"/>
      <c r="F1614" s="105"/>
      <c r="G1614" s="106"/>
      <c r="H1614" s="176"/>
      <c r="I1614" s="107"/>
      <c r="J1614" s="246"/>
      <c r="K1614" s="247"/>
      <c r="M1614" s="48"/>
      <c r="R1614" s="154"/>
      <c r="S1614" s="154"/>
    </row>
    <row r="1615" spans="1:19" s="90" customFormat="1" ht="15">
      <c r="A1615" s="91"/>
      <c r="F1615" s="105"/>
      <c r="G1615" s="106"/>
      <c r="H1615" s="176"/>
      <c r="I1615" s="107"/>
      <c r="J1615" s="246"/>
      <c r="K1615" s="247"/>
      <c r="M1615" s="48"/>
      <c r="R1615" s="154"/>
      <c r="S1615" s="154"/>
    </row>
    <row r="1616" spans="1:19" s="90" customFormat="1" ht="15">
      <c r="A1616" s="91"/>
      <c r="F1616" s="105"/>
      <c r="G1616" s="106"/>
      <c r="H1616" s="176"/>
      <c r="I1616" s="107"/>
      <c r="J1616" s="246"/>
      <c r="K1616" s="247"/>
      <c r="M1616" s="48"/>
      <c r="R1616" s="154"/>
      <c r="S1616" s="154"/>
    </row>
    <row r="1617" spans="1:19" s="90" customFormat="1" ht="15">
      <c r="A1617" s="91"/>
      <c r="F1617" s="105"/>
      <c r="G1617" s="106"/>
      <c r="H1617" s="176"/>
      <c r="I1617" s="107"/>
      <c r="J1617" s="246"/>
      <c r="K1617" s="247"/>
      <c r="M1617" s="48"/>
      <c r="R1617" s="154"/>
      <c r="S1617" s="154"/>
    </row>
    <row r="1618" spans="1:19" s="90" customFormat="1" ht="15">
      <c r="A1618" s="91"/>
      <c r="F1618" s="105"/>
      <c r="G1618" s="106"/>
      <c r="H1618" s="176"/>
      <c r="I1618" s="107"/>
      <c r="J1618" s="246"/>
      <c r="K1618" s="247"/>
      <c r="M1618" s="48"/>
      <c r="R1618" s="154"/>
      <c r="S1618" s="154"/>
    </row>
    <row r="1619" spans="1:19" s="90" customFormat="1" ht="15">
      <c r="A1619" s="91"/>
      <c r="F1619" s="105"/>
      <c r="G1619" s="106"/>
      <c r="H1619" s="176"/>
      <c r="I1619" s="107"/>
      <c r="J1619" s="246"/>
      <c r="K1619" s="247"/>
      <c r="M1619" s="48"/>
      <c r="R1619" s="154"/>
      <c r="S1619" s="154"/>
    </row>
    <row r="1620" spans="1:19" s="90" customFormat="1" ht="15">
      <c r="A1620" s="91"/>
      <c r="F1620" s="105"/>
      <c r="G1620" s="106"/>
      <c r="H1620" s="176"/>
      <c r="I1620" s="107"/>
      <c r="J1620" s="246"/>
      <c r="K1620" s="247"/>
      <c r="M1620" s="48"/>
      <c r="R1620" s="154"/>
      <c r="S1620" s="154"/>
    </row>
    <row r="1621" spans="1:19" s="90" customFormat="1" ht="15">
      <c r="A1621" s="91"/>
      <c r="F1621" s="105"/>
      <c r="G1621" s="106"/>
      <c r="H1621" s="176"/>
      <c r="I1621" s="107"/>
      <c r="J1621" s="246"/>
      <c r="K1621" s="247"/>
      <c r="M1621" s="48"/>
      <c r="R1621" s="154"/>
      <c r="S1621" s="154"/>
    </row>
    <row r="1622" spans="1:19" s="90" customFormat="1" ht="15">
      <c r="A1622" s="91"/>
      <c r="F1622" s="105"/>
      <c r="G1622" s="106"/>
      <c r="H1622" s="176"/>
      <c r="I1622" s="107"/>
      <c r="J1622" s="246"/>
      <c r="K1622" s="247"/>
      <c r="M1622" s="48"/>
      <c r="R1622" s="154"/>
      <c r="S1622" s="154"/>
    </row>
    <row r="1623" spans="1:19" s="90" customFormat="1" ht="15">
      <c r="A1623" s="91"/>
      <c r="F1623" s="105"/>
      <c r="G1623" s="106"/>
      <c r="H1623" s="176"/>
      <c r="I1623" s="107"/>
      <c r="J1623" s="246"/>
      <c r="K1623" s="247"/>
      <c r="M1623" s="48"/>
      <c r="R1623" s="154"/>
      <c r="S1623" s="154"/>
    </row>
    <row r="1624" spans="1:19" s="90" customFormat="1" ht="15">
      <c r="A1624" s="91"/>
      <c r="F1624" s="105"/>
      <c r="G1624" s="106"/>
      <c r="H1624" s="176"/>
      <c r="I1624" s="107"/>
      <c r="J1624" s="246"/>
      <c r="K1624" s="247"/>
      <c r="M1624" s="48"/>
      <c r="R1624" s="154"/>
      <c r="S1624" s="154"/>
    </row>
    <row r="1625" spans="1:19" s="90" customFormat="1" ht="15">
      <c r="A1625" s="91"/>
      <c r="F1625" s="105"/>
      <c r="G1625" s="106"/>
      <c r="H1625" s="176"/>
      <c r="I1625" s="107"/>
      <c r="J1625" s="246"/>
      <c r="K1625" s="247"/>
      <c r="M1625" s="48"/>
      <c r="R1625" s="154"/>
      <c r="S1625" s="154"/>
    </row>
    <row r="1626" spans="1:19" s="90" customFormat="1" ht="15">
      <c r="A1626" s="91"/>
      <c r="F1626" s="105"/>
      <c r="G1626" s="106"/>
      <c r="H1626" s="176"/>
      <c r="I1626" s="107"/>
      <c r="J1626" s="246"/>
      <c r="K1626" s="247"/>
      <c r="M1626" s="48"/>
      <c r="R1626" s="154"/>
      <c r="S1626" s="154"/>
    </row>
    <row r="1627" spans="1:19" s="90" customFormat="1" ht="15">
      <c r="A1627" s="91"/>
      <c r="F1627" s="105"/>
      <c r="G1627" s="106"/>
      <c r="H1627" s="176"/>
      <c r="I1627" s="107"/>
      <c r="J1627" s="246"/>
      <c r="K1627" s="247"/>
      <c r="M1627" s="48"/>
      <c r="R1627" s="154"/>
      <c r="S1627" s="154"/>
    </row>
    <row r="1628" spans="1:19" s="90" customFormat="1" ht="15">
      <c r="A1628" s="91"/>
      <c r="F1628" s="105"/>
      <c r="G1628" s="106"/>
      <c r="H1628" s="176"/>
      <c r="I1628" s="107"/>
      <c r="J1628" s="246"/>
      <c r="K1628" s="247"/>
      <c r="M1628" s="48"/>
      <c r="R1628" s="154"/>
      <c r="S1628" s="154"/>
    </row>
    <row r="1629" spans="1:19" s="90" customFormat="1" ht="15">
      <c r="A1629" s="91"/>
      <c r="F1629" s="105"/>
      <c r="G1629" s="106"/>
      <c r="H1629" s="176"/>
      <c r="I1629" s="107"/>
      <c r="J1629" s="246"/>
      <c r="K1629" s="247"/>
      <c r="M1629" s="48"/>
      <c r="R1629" s="154"/>
      <c r="S1629" s="154"/>
    </row>
    <row r="1630" spans="1:19" s="90" customFormat="1" ht="15">
      <c r="A1630" s="91"/>
      <c r="F1630" s="105"/>
      <c r="G1630" s="106"/>
      <c r="H1630" s="176"/>
      <c r="I1630" s="107"/>
      <c r="J1630" s="246"/>
      <c r="K1630" s="247"/>
      <c r="M1630" s="48"/>
      <c r="R1630" s="154"/>
      <c r="S1630" s="154"/>
    </row>
    <row r="1631" spans="1:19" s="90" customFormat="1" ht="15">
      <c r="A1631" s="91"/>
      <c r="F1631" s="105"/>
      <c r="G1631" s="106"/>
      <c r="H1631" s="176"/>
      <c r="I1631" s="107"/>
      <c r="J1631" s="246"/>
      <c r="K1631" s="247"/>
      <c r="M1631" s="48"/>
      <c r="R1631" s="154"/>
      <c r="S1631" s="154"/>
    </row>
    <row r="1632" spans="1:19" s="90" customFormat="1" ht="15">
      <c r="A1632" s="91"/>
      <c r="F1632" s="105"/>
      <c r="G1632" s="106"/>
      <c r="H1632" s="176"/>
      <c r="I1632" s="107"/>
      <c r="J1632" s="246"/>
      <c r="K1632" s="247"/>
      <c r="M1632" s="48"/>
      <c r="R1632" s="154"/>
      <c r="S1632" s="154"/>
    </row>
    <row r="1633" spans="1:19" s="90" customFormat="1" ht="15">
      <c r="A1633" s="91"/>
      <c r="F1633" s="105"/>
      <c r="G1633" s="106"/>
      <c r="H1633" s="176"/>
      <c r="I1633" s="107"/>
      <c r="J1633" s="246"/>
      <c r="K1633" s="247"/>
      <c r="M1633" s="48"/>
      <c r="R1633" s="154"/>
      <c r="S1633" s="154"/>
    </row>
    <row r="1634" spans="1:19" s="90" customFormat="1" ht="15">
      <c r="A1634" s="91"/>
      <c r="F1634" s="105"/>
      <c r="G1634" s="106"/>
      <c r="H1634" s="176"/>
      <c r="I1634" s="107"/>
      <c r="J1634" s="246"/>
      <c r="K1634" s="247"/>
      <c r="M1634" s="48"/>
      <c r="R1634" s="154"/>
      <c r="S1634" s="154"/>
    </row>
    <row r="1635" spans="1:19" s="90" customFormat="1" ht="15">
      <c r="A1635" s="91"/>
      <c r="F1635" s="105"/>
      <c r="G1635" s="106"/>
      <c r="H1635" s="176"/>
      <c r="I1635" s="107"/>
      <c r="J1635" s="246"/>
      <c r="K1635" s="247"/>
      <c r="M1635" s="48"/>
      <c r="R1635" s="154"/>
      <c r="S1635" s="154"/>
    </row>
    <row r="1636" spans="1:19" s="90" customFormat="1" ht="15">
      <c r="A1636" s="91"/>
      <c r="F1636" s="105"/>
      <c r="G1636" s="106"/>
      <c r="H1636" s="176"/>
      <c r="I1636" s="107"/>
      <c r="J1636" s="246"/>
      <c r="K1636" s="247"/>
      <c r="M1636" s="48"/>
      <c r="R1636" s="154"/>
      <c r="S1636" s="154"/>
    </row>
    <row r="1637" spans="1:19" s="90" customFormat="1" ht="15">
      <c r="A1637" s="91"/>
      <c r="F1637" s="105"/>
      <c r="G1637" s="106"/>
      <c r="H1637" s="176"/>
      <c r="I1637" s="107"/>
      <c r="J1637" s="246"/>
      <c r="K1637" s="247"/>
      <c r="M1637" s="48"/>
      <c r="R1637" s="154"/>
      <c r="S1637" s="154"/>
    </row>
    <row r="1638" spans="1:19" s="90" customFormat="1" ht="15">
      <c r="A1638" s="91"/>
      <c r="F1638" s="105"/>
      <c r="G1638" s="106"/>
      <c r="H1638" s="176"/>
      <c r="I1638" s="107"/>
      <c r="J1638" s="246"/>
      <c r="K1638" s="247"/>
      <c r="M1638" s="48"/>
      <c r="R1638" s="154"/>
      <c r="S1638" s="154"/>
    </row>
    <row r="1639" spans="1:19" s="90" customFormat="1" ht="15">
      <c r="A1639" s="91"/>
      <c r="F1639" s="105"/>
      <c r="G1639" s="106"/>
      <c r="H1639" s="176"/>
      <c r="I1639" s="107"/>
      <c r="J1639" s="246"/>
      <c r="K1639" s="247"/>
      <c r="M1639" s="48"/>
      <c r="R1639" s="154"/>
      <c r="S1639" s="154"/>
    </row>
    <row r="1640" spans="1:19" s="90" customFormat="1" ht="15">
      <c r="A1640" s="91"/>
      <c r="F1640" s="105"/>
      <c r="G1640" s="106"/>
      <c r="H1640" s="176"/>
      <c r="I1640" s="107"/>
      <c r="J1640" s="246"/>
      <c r="K1640" s="247"/>
      <c r="M1640" s="48"/>
      <c r="R1640" s="154"/>
      <c r="S1640" s="154"/>
    </row>
    <row r="1641" spans="1:19" s="90" customFormat="1" ht="15">
      <c r="A1641" s="91"/>
      <c r="F1641" s="105"/>
      <c r="G1641" s="106"/>
      <c r="H1641" s="176"/>
      <c r="I1641" s="107"/>
      <c r="J1641" s="246"/>
      <c r="K1641" s="247"/>
      <c r="M1641" s="48"/>
      <c r="R1641" s="154"/>
      <c r="S1641" s="154"/>
    </row>
    <row r="1642" spans="1:19" s="90" customFormat="1" ht="15">
      <c r="A1642" s="91"/>
      <c r="F1642" s="105"/>
      <c r="G1642" s="106"/>
      <c r="H1642" s="176"/>
      <c r="I1642" s="107"/>
      <c r="J1642" s="246"/>
      <c r="K1642" s="247"/>
      <c r="M1642" s="48"/>
      <c r="R1642" s="154"/>
      <c r="S1642" s="154"/>
    </row>
    <row r="1643" spans="1:19" s="90" customFormat="1" ht="15">
      <c r="A1643" s="91"/>
      <c r="F1643" s="105"/>
      <c r="G1643" s="106"/>
      <c r="H1643" s="176"/>
      <c r="I1643" s="107"/>
      <c r="J1643" s="246"/>
      <c r="K1643" s="247"/>
      <c r="M1643" s="48"/>
      <c r="R1643" s="154"/>
      <c r="S1643" s="154"/>
    </row>
    <row r="1644" spans="1:19" s="90" customFormat="1" ht="15">
      <c r="A1644" s="91"/>
      <c r="F1644" s="105"/>
      <c r="G1644" s="106"/>
      <c r="H1644" s="176"/>
      <c r="I1644" s="107"/>
      <c r="J1644" s="246"/>
      <c r="K1644" s="247"/>
      <c r="M1644" s="48"/>
      <c r="R1644" s="154"/>
      <c r="S1644" s="154"/>
    </row>
    <row r="1645" spans="1:19" s="90" customFormat="1" ht="15">
      <c r="A1645" s="91"/>
      <c r="F1645" s="105"/>
      <c r="G1645" s="106"/>
      <c r="H1645" s="176"/>
      <c r="I1645" s="107"/>
      <c r="J1645" s="246"/>
      <c r="K1645" s="247"/>
      <c r="M1645" s="48"/>
      <c r="R1645" s="154"/>
      <c r="S1645" s="154"/>
    </row>
    <row r="1646" spans="1:19" s="90" customFormat="1" ht="15">
      <c r="A1646" s="91"/>
      <c r="F1646" s="105"/>
      <c r="G1646" s="106"/>
      <c r="H1646" s="176"/>
      <c r="I1646" s="107"/>
      <c r="J1646" s="246"/>
      <c r="K1646" s="247"/>
      <c r="M1646" s="48"/>
      <c r="R1646" s="154"/>
      <c r="S1646" s="154"/>
    </row>
    <row r="1647" spans="1:19" s="90" customFormat="1" ht="15">
      <c r="A1647" s="91"/>
      <c r="F1647" s="105"/>
      <c r="G1647" s="106"/>
      <c r="H1647" s="176"/>
      <c r="I1647" s="107"/>
      <c r="J1647" s="246"/>
      <c r="K1647" s="247"/>
      <c r="M1647" s="48"/>
      <c r="R1647" s="154"/>
      <c r="S1647" s="154"/>
    </row>
    <row r="1648" spans="1:19" s="90" customFormat="1" ht="15">
      <c r="A1648" s="91"/>
      <c r="F1648" s="105"/>
      <c r="G1648" s="106"/>
      <c r="H1648" s="176"/>
      <c r="I1648" s="107"/>
      <c r="J1648" s="246"/>
      <c r="K1648" s="247"/>
      <c r="M1648" s="48"/>
      <c r="R1648" s="154"/>
      <c r="S1648" s="154"/>
    </row>
    <row r="1649" spans="1:19" s="90" customFormat="1" ht="15">
      <c r="A1649" s="91"/>
      <c r="F1649" s="105"/>
      <c r="G1649" s="106"/>
      <c r="H1649" s="176"/>
      <c r="I1649" s="107"/>
      <c r="J1649" s="246"/>
      <c r="K1649" s="247"/>
      <c r="M1649" s="48"/>
      <c r="R1649" s="154"/>
      <c r="S1649" s="154"/>
    </row>
    <row r="1650" spans="1:19" s="90" customFormat="1" ht="15">
      <c r="A1650" s="91"/>
      <c r="F1650" s="105"/>
      <c r="G1650" s="106"/>
      <c r="H1650" s="176"/>
      <c r="I1650" s="107"/>
      <c r="J1650" s="246"/>
      <c r="K1650" s="247"/>
      <c r="M1650" s="48"/>
      <c r="R1650" s="154"/>
      <c r="S1650" s="154"/>
    </row>
  </sheetData>
  <sheetProtection selectLockedCells="1"/>
  <mergeCells count="41">
    <mergeCell ref="C22:E22"/>
    <mergeCell ref="C49:D49"/>
    <mergeCell ref="D7:F7"/>
    <mergeCell ref="C50:D50"/>
    <mergeCell ref="A2:A8"/>
    <mergeCell ref="C12:D12"/>
    <mergeCell ref="C43:D43"/>
    <mergeCell ref="E28:F28"/>
    <mergeCell ref="D9:F10"/>
    <mergeCell ref="C33:D33"/>
    <mergeCell ref="C2:P2"/>
    <mergeCell ref="O8:P8"/>
    <mergeCell ref="M45:P46"/>
    <mergeCell ref="N11:Q11"/>
    <mergeCell ref="G4:H8"/>
    <mergeCell ref="D6:F6"/>
    <mergeCell ref="O6:P7"/>
    <mergeCell ref="C13:D13"/>
    <mergeCell ref="C16:E16"/>
    <mergeCell ref="C37:D37"/>
    <mergeCell ref="C41:D41"/>
    <mergeCell ref="E61:F61"/>
    <mergeCell ref="C59:F59"/>
    <mergeCell ref="C57:G57"/>
    <mergeCell ref="C53:D53"/>
    <mergeCell ref="C56:G56"/>
    <mergeCell ref="N6:N7"/>
    <mergeCell ref="G61:H61"/>
    <mergeCell ref="C44:D44"/>
    <mergeCell ref="C47:D47"/>
    <mergeCell ref="C48:D48"/>
    <mergeCell ref="C61:D61"/>
    <mergeCell ref="J10:K10"/>
    <mergeCell ref="N55:N57"/>
    <mergeCell ref="G59:H59"/>
    <mergeCell ref="C25:D25"/>
    <mergeCell ref="C19:E19"/>
    <mergeCell ref="N51:N52"/>
    <mergeCell ref="D51:F51"/>
    <mergeCell ref="N58:N61"/>
    <mergeCell ref="C31:D32"/>
  </mergeCells>
  <conditionalFormatting sqref="O58:Q58 I58:L58">
    <cfRule type="cellIs" priority="11" dxfId="6" operator="greaterThan" stopIfTrue="1">
      <formula>"g57&lt;&gt;a27"</formula>
    </cfRule>
  </conditionalFormatting>
  <conditionalFormatting sqref="N11:N12">
    <cfRule type="cellIs" priority="7" dxfId="6" operator="greaterThan" stopIfTrue="1">
      <formula>"h57&lt;&gt;"""""</formula>
    </cfRule>
  </conditionalFormatting>
  <conditionalFormatting sqref="D9:F10">
    <cfRule type="cellIs" priority="6" dxfId="6" operator="greaterThan" stopIfTrue="1">
      <formula>"c9&gt;0"</formula>
    </cfRule>
    <cfRule type="expression" priority="15" dxfId="7" stopIfTrue="1">
      <formula>$O$8&lt;$O$6</formula>
    </cfRule>
  </conditionalFormatting>
  <conditionalFormatting sqref="D51:F51">
    <cfRule type="cellIs" priority="1" dxfId="6" operator="greaterThan" stopIfTrue="1">
      <formula>"c9&gt;0"</formula>
    </cfRule>
    <cfRule type="expression" priority="2" dxfId="7" stopIfTrue="1">
      <formula>$O$8&lt;$O$6</formula>
    </cfRule>
  </conditionalFormatting>
  <printOptions/>
  <pageMargins left="0.2755905511811024" right="0.1968503937007874" top="0.3" bottom="0.5118110236220472" header="0.15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V55"/>
  <sheetViews>
    <sheetView showGridLines="0" view="pageBreakPreview" zoomScale="60" zoomScalePageLayoutView="0" workbookViewId="0" topLeftCell="A1">
      <selection activeCell="B53" sqref="B53:E55"/>
    </sheetView>
  </sheetViews>
  <sheetFormatPr defaultColWidth="9.140625" defaultRowHeight="15"/>
  <cols>
    <col min="1" max="1" width="2.421875" style="73" customWidth="1"/>
    <col min="2" max="2" width="7.8515625" style="73" customWidth="1"/>
    <col min="3" max="3" width="19.421875" style="73" customWidth="1"/>
    <col min="4" max="4" width="19.140625" style="73" customWidth="1"/>
    <col min="5" max="5" width="38.28125" style="74" customWidth="1"/>
    <col min="6" max="6" width="8.7109375" style="73" customWidth="1"/>
    <col min="7" max="7" width="5.28125" style="73" customWidth="1"/>
    <col min="8" max="16384" width="9.140625" style="73" customWidth="1"/>
  </cols>
  <sheetData>
    <row r="1" spans="5:7" s="268" customFormat="1" ht="17.25">
      <c r="E1" s="269" t="s">
        <v>69</v>
      </c>
      <c r="F1" s="416">
        <f ca="1">TODAY()</f>
        <v>40690</v>
      </c>
      <c r="G1" s="416"/>
    </row>
    <row r="3" spans="1:11" s="265" customFormat="1" ht="15" customHeight="1">
      <c r="A3" s="173"/>
      <c r="B3" s="263"/>
      <c r="C3" s="263"/>
      <c r="D3" s="263"/>
      <c r="E3" s="264" t="s">
        <v>29</v>
      </c>
      <c r="F3" s="173"/>
      <c r="G3" s="173"/>
      <c r="H3" s="173"/>
      <c r="I3" s="173"/>
      <c r="J3" s="173"/>
      <c r="K3" s="173"/>
    </row>
    <row r="4" spans="1:5" s="265" customFormat="1" ht="15" customHeight="1">
      <c r="A4" s="173"/>
      <c r="B4" s="417"/>
      <c r="C4" s="417"/>
      <c r="D4" s="417"/>
      <c r="E4" s="266" t="s">
        <v>30</v>
      </c>
    </row>
    <row r="5" spans="3:5" s="265" customFormat="1" ht="15" customHeight="1">
      <c r="C5" s="227"/>
      <c r="D5" s="227"/>
      <c r="E5" s="171" t="s">
        <v>31</v>
      </c>
    </row>
    <row r="6" spans="3:5" s="265" customFormat="1" ht="15" customHeight="1">
      <c r="C6" s="267"/>
      <c r="D6" s="267"/>
      <c r="E6" s="171" t="s">
        <v>32</v>
      </c>
    </row>
    <row r="7" spans="3:5" s="265" customFormat="1" ht="15" customHeight="1">
      <c r="C7" s="227"/>
      <c r="D7" s="227"/>
      <c r="E7" s="171" t="s">
        <v>33</v>
      </c>
    </row>
    <row r="8" spans="3:5" s="75" customFormat="1" ht="18" customHeight="1">
      <c r="C8" s="225"/>
      <c r="D8" s="225"/>
      <c r="E8" s="86"/>
    </row>
    <row r="9" spans="2:6" s="75" customFormat="1" ht="18.75" customHeight="1">
      <c r="B9" s="270" t="str">
        <f>"RICHIESTA DELLA "&amp;'Imm-Dati'!J5&amp;" DEL PAGAMENTO DELLA   T.I.A.  ANNO "&amp;'Imm-Dati'!D5</f>
        <v>RICHIESTA DELLA RIDUZIONE DEL  DEL PAGAMENTO DELLA   T.I.A.  ANNO </v>
      </c>
      <c r="C9" s="226"/>
      <c r="D9" s="169"/>
      <c r="E9" s="166"/>
      <c r="F9" s="170"/>
    </row>
    <row r="10" spans="2:6" s="75" customFormat="1" ht="6" customHeight="1">
      <c r="B10" s="170"/>
      <c r="C10" s="227"/>
      <c r="D10" s="227"/>
      <c r="E10" s="171"/>
      <c r="F10" s="170"/>
    </row>
    <row r="11" spans="2:6" s="75" customFormat="1" ht="18.75" customHeight="1">
      <c r="B11" s="402" t="str">
        <f>"       Il/la sottoscritto/a   "&amp;UPPER('Imm-Dati'!D6)&amp;",  N° Contribuente/Codice Utente:   "&amp;UPPER('Imm-Dati'!F5)&amp;","</f>
        <v>       Il/la sottoscritto/a   ,  N° Contribuente/Codice Utente:   ,</v>
      </c>
      <c r="C11" s="402"/>
      <c r="D11" s="402"/>
      <c r="E11" s="402"/>
      <c r="F11" s="402"/>
    </row>
    <row r="12" spans="2:6" s="75" customFormat="1" ht="18.75" customHeight="1">
      <c r="B12" s="76" t="str">
        <f>IF('Imm-Dati'!F8&lt;&gt;"","Tel. "&amp;'Imm-Dati'!F8&amp;", residente: "&amp;UPPER('Imm-Dati'!D7),"residente in "&amp;'Imm-Dati'!D7&amp;",")</f>
        <v>residente in ,</v>
      </c>
      <c r="C12" s="229"/>
      <c r="D12" s="76"/>
      <c r="E12" s="228"/>
      <c r="F12" s="228"/>
    </row>
    <row r="13" spans="2:6" s="75" customFormat="1" ht="18.75" customHeight="1">
      <c r="B13" s="76" t="str">
        <f>IF('Imm-Dati'!D8&lt;&gt;"","cf. "&amp;UPPER('Imm-Dati'!D8)&amp;", considerato che in base alla delibera della G.C. n. 50 del 19/04/2010","considerato che, sulla base di quanto previsto con l'apposita deliberazione  della Giunta Comunale")</f>
        <v>considerato che, sulla base di quanto previsto con l'apposita deliberazione  della Giunta Comunale</v>
      </c>
      <c r="C13" s="227"/>
      <c r="D13" s="76"/>
      <c r="E13" s="171"/>
      <c r="F13" s="170"/>
    </row>
    <row r="14" spans="2:13" s="75" customFormat="1" ht="18.75" customHeight="1">
      <c r="B14" s="76"/>
      <c r="C14" s="262">
        <f>IF('Imm-Dati'!D4&gt;0,"* è titolare di un reddito ISE, riferito all'anno "&amp;'Imm-Dati'!D5-1&amp;"  corrispondente a "&amp;ROUND('Imm-Dati'!G59,2)&amp;" euro;","")</f>
      </c>
      <c r="D14" s="227"/>
      <c r="E14" s="171"/>
      <c r="F14" s="170"/>
      <c r="M14" s="76"/>
    </row>
    <row r="15" spans="2:6" s="75" customFormat="1" ht="18.75" customHeight="1">
      <c r="B15" s="262"/>
      <c r="C15" s="171">
        <f>IF('Imm-Dati'!D4&gt;0," * ha un quoziente familiare uguale a "&amp;'Imm-Dati'!H55&amp;";","")</f>
      </c>
      <c r="D15" s="172"/>
      <c r="E15" s="171"/>
      <c r="F15" s="170"/>
    </row>
    <row r="16" spans="2:6" s="75" customFormat="1" ht="18.75" customHeight="1">
      <c r="B16" s="171"/>
      <c r="C16" s="76">
        <f>IF('Imm-Dati'!D4&gt;0," * e, quindi,  una situazione economica equivalente di  "&amp;ROUND('Imm-Dati'!G61,2)&amp;" euro,   riferita all'anno "&amp;'Imm-Dati'!D5-1&amp;",","")</f>
      </c>
      <c r="D16" s="227"/>
      <c r="E16" s="171"/>
      <c r="F16" s="170"/>
    </row>
    <row r="17" spans="2:6" s="75" customFormat="1" ht="18.75" customHeight="1">
      <c r="B17" s="171">
        <f>IF('Imm-Dati'!D4&gt;0,"come risulta dalla condizione familiare/lavorativa sottoriportata:","")</f>
      </c>
      <c r="D17" s="227"/>
      <c r="E17" s="171"/>
      <c r="F17" s="170"/>
    </row>
    <row r="18" spans="2:6" ht="6" customHeight="1">
      <c r="B18" s="409"/>
      <c r="C18" s="409"/>
      <c r="D18" s="409"/>
      <c r="E18" s="173"/>
      <c r="F18" s="174"/>
    </row>
    <row r="19" spans="2:6" s="274" customFormat="1" ht="18.75" customHeight="1">
      <c r="B19" s="404" t="s">
        <v>66</v>
      </c>
      <c r="C19" s="404"/>
      <c r="D19" s="404"/>
      <c r="E19" s="275" t="s">
        <v>67</v>
      </c>
      <c r="F19" s="276" t="s">
        <v>49</v>
      </c>
    </row>
    <row r="20" spans="1:6" ht="15" customHeight="1">
      <c r="A20" s="72"/>
      <c r="B20" s="199"/>
      <c r="C20" s="212" t="s">
        <v>48</v>
      </c>
      <c r="D20" s="213"/>
      <c r="E20" s="167">
        <f>IF('Imm-Dati'!G11&lt;&gt;"","(1° componente)","")</f>
      </c>
      <c r="F20" s="206">
        <f>IF('Imm-Dati'!G11&lt;&gt;"",'Imm-Dati'!H11,"")</f>
      </c>
    </row>
    <row r="21" spans="2:6" ht="15" customHeight="1">
      <c r="B21" s="200"/>
      <c r="C21" s="407">
        <f>IF(OR('Imm-Dati'!G14&lt;&gt;"",'Imm-Dati'!G15&lt;&gt;""),"CONIUGE O 2°  COMPONENTE","")</f>
      </c>
      <c r="D21" s="408"/>
      <c r="E21" s="168">
        <f>IF('Imm-Dati'!G14&lt;&gt;"","( in nucleo "&amp;'Imm-Dati'!F14&amp;")",IF('Imm-Dati'!G15&lt;&gt;"","("&amp;'Imm-Dati'!F15&amp;")",""))</f>
      </c>
      <c r="F21" s="207">
        <f>IF('Imm-Dati'!G14&lt;&gt;"",'Imm-Dati'!H14,IF('Imm-Dati'!G15&lt;&gt;"",'Imm-Dati'!H15,""))</f>
      </c>
    </row>
    <row r="22" spans="2:6" ht="15" customHeight="1">
      <c r="B22" s="200"/>
      <c r="C22" s="407">
        <f>IF(OR('Imm-Dati'!G17&lt;&gt;"",'Imm-Dati'!G18&lt;&gt;""),"3°  COMPONENTE","")</f>
      </c>
      <c r="D22" s="408"/>
      <c r="E22" s="168">
        <f>IF('Imm-Dati'!G17&lt;&gt;"","("&amp;'Imm-Dati'!F17&amp;")",IF('Imm-Dati'!G18&lt;&gt;"","("&amp;'Imm-Dati'!F18&amp;")",""))</f>
      </c>
      <c r="F22" s="207">
        <f>IF('Imm-Dati'!G17&lt;&gt;"",'Imm-Dati'!H17,IF('Imm-Dati'!G18&lt;&gt;"",'Imm-Dati'!H18,""))</f>
      </c>
    </row>
    <row r="23" spans="1:6" ht="15" customHeight="1">
      <c r="A23" s="72"/>
      <c r="B23" s="200"/>
      <c r="C23" s="407">
        <f>IF(OR('Imm-Dati'!G20&lt;&gt;"",'Imm-Dati'!G21&lt;&gt;""),"4°  COMPONENTE","")</f>
      </c>
      <c r="D23" s="408"/>
      <c r="E23" s="168">
        <f>IF('Imm-Dati'!G20&lt;&gt;"","("&amp;'Imm-Dati'!F20&amp;")",IF('Imm-Dati'!G21&lt;&gt;"","("&amp;'Imm-Dati'!F21&amp;")",""))</f>
      </c>
      <c r="F23" s="207">
        <f>IF('Imm-Dati'!G20&lt;&gt;"",'Imm-Dati'!H20,IF('Imm-Dati'!G21&lt;&gt;"",'Imm-Dati'!H21,""))</f>
      </c>
    </row>
    <row r="24" spans="2:6" ht="15" customHeight="1">
      <c r="B24" s="200"/>
      <c r="C24" s="407">
        <f>IF(OR('Imm-Dati'!G23&lt;&gt;"",'Imm-Dati'!G24&lt;&gt;""),"5°  COMPONENTE","")</f>
      </c>
      <c r="D24" s="408"/>
      <c r="E24" s="168">
        <f>IF('Imm-Dati'!G23&lt;&gt;"","("&amp;'Imm-Dati'!F23&amp;")",IF('Imm-Dati'!G24&lt;&gt;"","("&amp;'Imm-Dati'!F24&amp;")",""))</f>
      </c>
      <c r="F24" s="207">
        <f>IF('Imm-Dati'!G23&lt;&gt;"",'Imm-Dati'!H23,IF('Imm-Dati'!G24&lt;&gt;"",'Imm-Dati'!H24,""))</f>
      </c>
    </row>
    <row r="25" spans="2:6" ht="15" customHeight="1">
      <c r="B25" s="200"/>
      <c r="C25" s="407">
        <f>IF(AND('Imm-Dati'!C26&lt;&gt;"",'Imm-Dati'!G26=1),"N° "&amp;'Imm-Dati'!G26&amp;" ULTERIOR COMPONENTE",IF(AND('Imm-Dati'!C26&lt;&gt;"",'Imm-Dati'!G26&gt;1),"N° "&amp;'Imm-Dati'!G26&amp;"  ULTERIORI COMPONENTI",""))</f>
      </c>
      <c r="D25" s="408"/>
      <c r="E25" s="168">
        <f>IF('Imm-Dati'!G26&lt;&gt;"","("&amp;'Imm-Dati'!F26&amp;")",IF('Imm-Dati'!G26&lt;&gt;"","("&amp;'Imm-Dati'!F26&amp;")",""))</f>
      </c>
      <c r="F25" s="207">
        <f>IF('Imm-Dati'!G26&lt;&gt;"",'Imm-Dati'!H26,"")</f>
      </c>
    </row>
    <row r="26" spans="1:6" ht="15" customHeight="1">
      <c r="A26" s="72"/>
      <c r="B26" s="200"/>
      <c r="C26" s="407">
        <f>IF(AND('Imm-Dati'!C27&lt;&gt;"",'Imm-Dati'!G27=1),"N° "&amp;'Imm-Dati'!G27&amp;"  ULTERIOR   COMPONENTE",IF(AND('Imm-Dati'!C27&lt;&gt;"",'Imm-Dati'!G27&gt;1),"N° "&amp;'Imm-Dati'!G27&amp;"  ULTERIORI COMPONENTI",""))</f>
      </c>
      <c r="D26" s="408"/>
      <c r="E26" s="168">
        <f>IF('Imm-Dati'!G27&lt;&gt;"","("&amp;'Imm-Dati'!F27&amp;")",IF('Imm-Dati'!G27&lt;&gt;"","("&amp;'Imm-Dati'!F27&amp;")",""))</f>
      </c>
      <c r="F26" s="207">
        <f>IF('Imm-Dati'!G27&lt;&gt;"",'Imm-Dati'!H27,"")</f>
      </c>
    </row>
    <row r="27" spans="1:6" s="272" customFormat="1" ht="18.75" customHeight="1">
      <c r="A27" s="273"/>
      <c r="B27" s="409" t="s">
        <v>6</v>
      </c>
      <c r="C27" s="410"/>
      <c r="D27" s="410"/>
      <c r="E27" s="271" t="s">
        <v>67</v>
      </c>
      <c r="F27" s="271" t="s">
        <v>49</v>
      </c>
    </row>
    <row r="28" spans="1:5" ht="2.25" customHeight="1">
      <c r="A28" s="72"/>
      <c r="B28" s="175"/>
      <c r="C28" s="175"/>
      <c r="D28" s="175"/>
      <c r="E28" s="73"/>
    </row>
    <row r="29" spans="2:6" ht="15" customHeight="1">
      <c r="B29" s="197"/>
      <c r="C29" s="411">
        <f>IF('Imm-Dati'!G32+'Imm-Dati'!G33+'Imm-Dati'!G34&gt;0,"- Entrambi i genitori lavorano:","")</f>
      </c>
      <c r="D29" s="412"/>
      <c r="E29" s="167">
        <f>IF('Imm-Dati'!G32=1,"Dipendenti",IF('Imm-Dati'!G33=1,"Autonomi",IF('Imm-Dati'!G32=2,"Dipendenti",IF('Imm-Dati'!G33=2,"Autonomi",IF('Imm-Dati'!G34=2,"Pensionati &lt; 65 anni","")))))</f>
      </c>
      <c r="F29" s="201">
        <f>IF('Imm-Dati'!G32=1,'Imm-Dati'!H32,IF('Imm-Dati'!G33=1,'Imm-Dati'!H33,IF('Imm-Dati'!G32=2,'Imm-Dati'!H32,IF('Imm-Dati'!G33=2,'Imm-Dati'!H33,IF('Imm-Dati'!G34=2,'Imm-Dati'!H34,"")))))</f>
      </c>
    </row>
    <row r="30" spans="2:6" ht="15" customHeight="1">
      <c r="B30" s="197"/>
      <c r="C30" s="413"/>
      <c r="D30" s="414"/>
      <c r="E30" s="194">
        <f>IF(AND('Imm-Dati'!G32=1,'Imm-Dati'!G33=1,'Imm-Dati'!G34=""),"Autonomi",IF(AND('Imm-Dati'!G32=1,'Imm-Dati'!G33="",'Imm-Dati'!G34=1),"Pensionati &lt; 65 anni",IF(AND('Imm-Dati'!G32="",'Imm-Dati'!G33=1,'Imm-Dati'!G34=1),"Pensionati &lt; 65 anni","")))</f>
      </c>
      <c r="F30" s="202">
        <f>IF(AND('Imm-Dati'!G32=1,'Imm-Dati'!G33=1,'Imm-Dati'!G34=""),'Imm-Dati'!H33,IF(AND('Imm-Dati'!G32=1,'Imm-Dati'!G33="",'Imm-Dati'!G34=1),'Imm-Dati'!H34,IF(AND('Imm-Dati'!G32="",'Imm-Dati'!G33=1,'Imm-Dati'!G34=1),'Imm-Dati'!H34,"")))</f>
      </c>
    </row>
    <row r="31" spans="2:6" ht="15" customHeight="1">
      <c r="B31" s="197"/>
      <c r="C31" s="208">
        <f>IF('Imm-Dati'!G36+'Imm-Dati'!G37+'Imm-Dati'!G38&gt;0,"- Nucleo monogenitoriale:","")</f>
      </c>
      <c r="D31" s="209"/>
      <c r="E31" s="210">
        <f>IF('Imm-Dati'!G36=1,"Dipendenti",IF('Imm-Dati'!G37=1,"Autonomi",IF('Imm-Dati'!G38=1,"Pensionati &lt; 65 anni","")))</f>
      </c>
      <c r="F31" s="211">
        <f>IF('Imm-Dati'!G36&lt;&gt;"",'Imm-Dati'!H36,IF('Imm-Dati'!G37&lt;&gt;"",'Imm-Dati'!H37,IF('Imm-Dati'!G38&lt;&gt;"",'Imm-Dati'!H38,"")))</f>
      </c>
    </row>
    <row r="32" spans="2:6" ht="15" customHeight="1">
      <c r="B32" s="197"/>
      <c r="C32" s="223">
        <f>IF('Imm-Dati'!G40+'Imm-Dati'!G41&gt;0,"- Entrambi  genitori ma solo 1 lavora:","")</f>
      </c>
      <c r="D32" s="224"/>
      <c r="E32" s="196">
        <f>IF('Imm-Dati'!G40=1,"Dipendenti",IF('Imm-Dati'!G41=1,"Autonomi",""))</f>
      </c>
      <c r="F32" s="203">
        <f>IF('Imm-Dati'!G40=1,'Imm-Dati'!H40,IF('Imm-Dati'!G41=1,'Imm-Dati'!H41,""))</f>
      </c>
    </row>
    <row r="33" spans="2:6" ht="15" customHeight="1">
      <c r="B33" s="197"/>
      <c r="C33" s="405">
        <f>IF('Imm-Dati'!G43=2,"- N. "&amp;'Imm-Dati'!G43&amp;"  pensionati:",IF('Imm-Dati'!G43=1,"- N. "&amp;'Imm-Dati'!G43&amp;"  pensionato:",""))</f>
      </c>
      <c r="D33" s="406"/>
      <c r="E33" s="195">
        <f>IF('Imm-Dati'!G43&lt;&gt;"",'Imm-Dati'!J43,"")</f>
      </c>
      <c r="F33" s="203">
        <f>IF('Imm-Dati'!G43&lt;&gt;"",'Imm-Dati'!H43,"")</f>
      </c>
    </row>
    <row r="34" spans="2:6" ht="15" customHeight="1">
      <c r="B34" s="197"/>
      <c r="C34" s="405">
        <f>IF('Imm-Dati'!G44=2,"- N. "&amp;'Imm-Dati'!G44&amp;"  pensionati:",IF('Imm-Dati'!G44=1,"- N. "&amp;'Imm-Dati'!G44&amp;"  pensionato:",""))</f>
      </c>
      <c r="D34" s="406"/>
      <c r="E34" s="195">
        <f>IF('Imm-Dati'!G44&lt;&gt;"",'Imm-Dati'!J44,"")</f>
      </c>
      <c r="F34" s="203">
        <f>IF('Imm-Dati'!G44&lt;&gt;"",'Imm-Dati'!H44,"")</f>
      </c>
    </row>
    <row r="35" spans="2:6" s="272" customFormat="1" ht="18.75" customHeight="1">
      <c r="B35" s="409" t="s">
        <v>50</v>
      </c>
      <c r="C35" s="409"/>
      <c r="D35" s="409"/>
      <c r="E35" s="271" t="s">
        <v>67</v>
      </c>
      <c r="F35" s="271" t="s">
        <v>49</v>
      </c>
    </row>
    <row r="36" spans="2:6" ht="3" customHeight="1">
      <c r="B36" s="175"/>
      <c r="C36" s="175"/>
      <c r="D36" s="175"/>
      <c r="E36" s="73"/>
      <c r="F36" s="204"/>
    </row>
    <row r="37" spans="2:6" ht="15" customHeight="1">
      <c r="B37" s="197"/>
      <c r="C37" s="405">
        <f>IF('Imm-Dati'!G47&gt;1,"- N. "&amp;'Imm-Dati'!G47&amp;"  disabili:",IF('Imm-Dati'!G47=1,"- N. "&amp;'Imm-Dati'!G47&amp;"  disabile:",""))</f>
      </c>
      <c r="D37" s="406"/>
      <c r="E37" s="195">
        <f>IF('Imm-Dati'!G47&lt;&gt;"","Disabilità "&amp;'Imm-Dati'!J47,"")</f>
      </c>
      <c r="F37" s="203">
        <f>IF('Imm-Dati'!G47&lt;&gt;"",'Imm-Dati'!H47,"")</f>
      </c>
    </row>
    <row r="38" spans="2:6" ht="15" customHeight="1">
      <c r="B38" s="197"/>
      <c r="C38" s="405">
        <f>IF('Imm-Dati'!G48&gt;1,"- N. "&amp;'Imm-Dati'!G48&amp;"  disabili:",IF('Imm-Dati'!G48=1,"- N. "&amp;'Imm-Dati'!G48&amp;"  disabile:",""))</f>
      </c>
      <c r="D38" s="406"/>
      <c r="E38" s="195">
        <f>IF('Imm-Dati'!G48&lt;&gt;"","Disabilità "&amp;'Imm-Dati'!J48,"")</f>
      </c>
      <c r="F38" s="203">
        <f>IF('Imm-Dati'!G48&lt;&gt;"",'Imm-Dati'!H48,"")</f>
      </c>
    </row>
    <row r="39" spans="2:6" ht="15" customHeight="1">
      <c r="B39" s="197"/>
      <c r="C39" s="405">
        <f>IF('Imm-Dati'!G49&gt;1,"- N. "&amp;'Imm-Dati'!G49&amp;"  disabili:",IF('Imm-Dati'!G49=1,"- N. "&amp;'Imm-Dati'!G49&amp;"  disabile:",""))</f>
      </c>
      <c r="D39" s="406"/>
      <c r="E39" s="195">
        <f>IF('Imm-Dati'!G49&lt;&gt;"",'Imm-Dati'!J49,"")</f>
      </c>
      <c r="F39" s="203">
        <f>IF('Imm-Dati'!G49&lt;&gt;"",'Imm-Dati'!H49,"")</f>
      </c>
    </row>
    <row r="40" spans="2:6" ht="15" customHeight="1">
      <c r="B40" s="197"/>
      <c r="C40" s="405">
        <f>IF('Imm-Dati'!G50&gt;1,"- N. "&amp;'Imm-Dati'!G50&amp;"  disabili:",IF('Imm-Dati'!G50=1,"- N. "&amp;'Imm-Dati'!G50&amp;"  disabile:",""))</f>
      </c>
      <c r="D40" s="406"/>
      <c r="E40" s="195">
        <f>IF('Imm-Dati'!G50&lt;&gt;"",'Imm-Dati'!J50,"")</f>
      </c>
      <c r="F40" s="203">
        <f>IF('Imm-Dati'!G50&lt;&gt;"",'Imm-Dati'!H50,"")</f>
      </c>
    </row>
    <row r="41" spans="3:6" s="75" customFormat="1" ht="4.5" customHeight="1">
      <c r="C41" s="403">
        <f>IF('Imm-Dati'!G52=2,"- N. "&amp;'Imm-Dati'!G52&amp;"  pensionati:",IF('Imm-Dati'!G52=1,"- N. "&amp;'Imm-Dati'!G52&amp;"  pensionato:",""))</f>
      </c>
      <c r="D41" s="403"/>
      <c r="E41" s="198">
        <f>IF('Imm-Dati'!G52&lt;&gt;"",'Imm-Dati'!J52,"")</f>
      </c>
      <c r="F41" s="205">
        <f>IF('Imm-Dati'!G52&lt;&gt;"",'Imm-Dati'!H52,"")</f>
      </c>
    </row>
    <row r="42" spans="2:6" ht="15" customHeight="1">
      <c r="B42" s="197"/>
      <c r="C42" s="405">
        <f>IF('Imm-Dati'!G53&gt;1,"- N. "&amp;'Imm-Dati'!G53&amp;"  affidati:",IF('Imm-Dati'!G53=1,"- N. "&amp;'Imm-Dati'!G53&amp;"  affidato:",""))</f>
      </c>
      <c r="D42" s="406"/>
      <c r="E42" s="195">
        <f>IF('Imm-Dati'!G53&lt;&gt;"",'Imm-Dati'!J53,"")</f>
      </c>
      <c r="F42" s="203">
        <f>IF('Imm-Dati'!G53&lt;&gt;"",'Imm-Dati'!H53,"")</f>
      </c>
    </row>
    <row r="43" spans="3:9" ht="21" customHeight="1">
      <c r="C43" s="418">
        <f>IF(SUM(F20:F42)&gt;0," (Quoziente familiare = "&amp;ROUND(SUM(F20:F42),2)&amp;"   *  Situazione economica equivalente = € "&amp;ROUND('Imm-Dati'!G61,2)&amp;")","")</f>
      </c>
      <c r="D43" s="418"/>
      <c r="E43" s="418"/>
      <c r="F43" s="418"/>
      <c r="I43" s="214"/>
    </row>
    <row r="44" ht="4.5" customHeight="1">
      <c r="I44" s="214"/>
    </row>
    <row r="45" ht="15.75">
      <c r="B45" s="227" t="str">
        <f>"FA RICHIESTA, PER OTTENERE LA "&amp;'Imm-Dati'!J5&amp;" DEL PAGAMENTO DELLA TIA ANNO "&amp;'Imm-Dati'!D5</f>
        <v>FA RICHIESTA, PER OTTENERE LA RIDUZIONE DEL  DEL PAGAMENTO DELLA TIA ANNO </v>
      </c>
    </row>
    <row r="46" spans="2:6" ht="17.25" customHeight="1">
      <c r="B46" s="415" t="s">
        <v>71</v>
      </c>
      <c r="C46" s="415"/>
      <c r="D46" s="415"/>
      <c r="E46" s="415"/>
      <c r="F46" s="415"/>
    </row>
    <row r="47" spans="2:6" ht="30" customHeight="1">
      <c r="B47" s="415"/>
      <c r="C47" s="415"/>
      <c r="D47" s="415"/>
      <c r="E47" s="415"/>
      <c r="F47" s="415"/>
    </row>
    <row r="48" ht="15">
      <c r="E48" s="400" t="s">
        <v>68</v>
      </c>
    </row>
    <row r="49" spans="2:5" ht="15">
      <c r="B49" s="215" t="s">
        <v>52</v>
      </c>
      <c r="C49" s="216"/>
      <c r="D49" s="217"/>
      <c r="E49" s="400"/>
    </row>
    <row r="50" spans="2:6" ht="15.75">
      <c r="B50" s="397">
        <f>IF('Imm-Dati'!D5&lt;&gt;"","Dichiarazione ISEE riferita all'anno: "&amp;('Imm-Dati'!D5-1),"")</f>
      </c>
      <c r="C50" s="398"/>
      <c r="D50" s="399"/>
      <c r="E50" s="401" t="str">
        <f>IF('Imm-Dati'!O8&gt;'Imm-Dati'!O6,"NON HAI DIRITTO A DETRAZIONI !","…………………………..……………………….")</f>
        <v>…………………………..……………………….</v>
      </c>
      <c r="F50" s="400"/>
    </row>
    <row r="51" spans="2:6" ht="15">
      <c r="B51" s="218" t="s">
        <v>70</v>
      </c>
      <c r="C51" s="75"/>
      <c r="D51" s="219"/>
      <c r="E51" s="395">
        <f>'Imm-Dati'!N58</f>
      </c>
      <c r="F51" s="396"/>
    </row>
    <row r="52" spans="2:6" ht="15.75" thickBot="1">
      <c r="B52" s="220" t="s">
        <v>51</v>
      </c>
      <c r="C52" s="221"/>
      <c r="D52" s="222"/>
      <c r="E52" s="395"/>
      <c r="F52" s="396"/>
    </row>
    <row r="53" spans="2:22" ht="15" customHeight="1">
      <c r="B53" s="386" t="s">
        <v>207</v>
      </c>
      <c r="C53" s="387"/>
      <c r="D53" s="387"/>
      <c r="E53" s="388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</row>
    <row r="54" spans="2:22" ht="19.5" customHeight="1">
      <c r="B54" s="389"/>
      <c r="C54" s="390"/>
      <c r="D54" s="390"/>
      <c r="E54" s="391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</row>
    <row r="55" spans="2:5" ht="27" customHeight="1" thickBot="1">
      <c r="B55" s="392"/>
      <c r="C55" s="393"/>
      <c r="D55" s="393"/>
      <c r="E55" s="394"/>
    </row>
  </sheetData>
  <sheetProtection password="EA20" sheet="1" selectLockedCells="1"/>
  <mergeCells count="29">
    <mergeCell ref="B46:F47"/>
    <mergeCell ref="F1:G1"/>
    <mergeCell ref="C37:D37"/>
    <mergeCell ref="C38:D38"/>
    <mergeCell ref="C39:D39"/>
    <mergeCell ref="C40:D40"/>
    <mergeCell ref="C33:D33"/>
    <mergeCell ref="C34:D34"/>
    <mergeCell ref="B4:D4"/>
    <mergeCell ref="C43:F43"/>
    <mergeCell ref="C26:D26"/>
    <mergeCell ref="C24:D24"/>
    <mergeCell ref="B27:D27"/>
    <mergeCell ref="C29:D30"/>
    <mergeCell ref="B35:D35"/>
    <mergeCell ref="B18:D18"/>
    <mergeCell ref="C21:D21"/>
    <mergeCell ref="C22:D22"/>
    <mergeCell ref="C23:D23"/>
    <mergeCell ref="B53:E55"/>
    <mergeCell ref="E51:F52"/>
    <mergeCell ref="B50:D50"/>
    <mergeCell ref="E48:E49"/>
    <mergeCell ref="E50:F50"/>
    <mergeCell ref="B11:F11"/>
    <mergeCell ref="C41:D41"/>
    <mergeCell ref="B19:D19"/>
    <mergeCell ref="C42:D42"/>
    <mergeCell ref="C25:D25"/>
  </mergeCells>
  <printOptions/>
  <pageMargins left="0.32" right="0.1968503937007874" top="0.59" bottom="0.32" header="0.18" footer="0.17"/>
  <pageSetup horizontalDpi="600" verticalDpi="600" orientation="portrait" paperSize="9" scale="8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9"/>
  <dimension ref="A1:AB83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.421875" style="0" customWidth="1"/>
    <col min="8" max="8" width="7.421875" style="0" customWidth="1"/>
    <col min="9" max="9" width="1.28515625" style="0" customWidth="1"/>
    <col min="10" max="10" width="14.28125" style="0" customWidth="1"/>
    <col min="11" max="11" width="1.28515625" style="0" customWidth="1"/>
    <col min="12" max="12" width="12.8515625" style="0" customWidth="1"/>
    <col min="13" max="13" width="1.28515625" style="0" customWidth="1"/>
    <col min="14" max="14" width="19.00390625" style="0" customWidth="1"/>
    <col min="15" max="15" width="1.28515625" style="0" customWidth="1"/>
    <col min="16" max="16" width="24.57421875" style="0" customWidth="1"/>
    <col min="17" max="17" width="1.421875" style="0" customWidth="1"/>
    <col min="18" max="18" width="25.28125" style="0" customWidth="1"/>
    <col min="19" max="19" width="1.7109375" style="0" customWidth="1"/>
    <col min="20" max="20" width="15.8515625" style="0" customWidth="1"/>
  </cols>
  <sheetData>
    <row r="1" spans="1:28" ht="15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6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</row>
    <row r="2" spans="1:28" ht="15.75" thickBo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6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</row>
    <row r="3" spans="1:28" ht="24" thickBot="1">
      <c r="A3" s="278" t="s">
        <v>73</v>
      </c>
      <c r="B3" s="333" t="s">
        <v>72</v>
      </c>
      <c r="C3" s="334"/>
      <c r="D3" s="334"/>
      <c r="E3" s="334"/>
      <c r="F3" s="334"/>
      <c r="G3" s="334"/>
      <c r="H3" s="334"/>
      <c r="I3" s="277"/>
      <c r="J3" s="277"/>
      <c r="K3" s="277"/>
      <c r="L3" s="277"/>
      <c r="M3" s="277"/>
      <c r="N3" s="280">
        <v>2011</v>
      </c>
      <c r="O3" s="277"/>
      <c r="P3" s="338" t="s">
        <v>211</v>
      </c>
      <c r="Q3" s="277"/>
      <c r="R3" s="339" t="s">
        <v>212</v>
      </c>
      <c r="S3" s="339"/>
      <c r="T3" s="339"/>
      <c r="U3" s="277"/>
      <c r="V3" s="277"/>
      <c r="W3" s="277"/>
      <c r="X3" s="277"/>
      <c r="Y3" s="277"/>
      <c r="Z3" s="277"/>
      <c r="AA3" s="277"/>
      <c r="AB3" s="277"/>
    </row>
    <row r="4" spans="1:28" ht="7.5" customHeight="1" thickBo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6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</row>
    <row r="5" spans="1:28" ht="24" customHeight="1" thickBot="1">
      <c r="A5" s="278" t="s">
        <v>73</v>
      </c>
      <c r="B5" s="333" t="s">
        <v>204</v>
      </c>
      <c r="C5" s="334"/>
      <c r="D5" s="334"/>
      <c r="E5" s="334"/>
      <c r="F5" s="334"/>
      <c r="G5" s="334"/>
      <c r="H5" s="334"/>
      <c r="I5" s="277"/>
      <c r="J5" s="277"/>
      <c r="K5" s="277"/>
      <c r="L5" s="277"/>
      <c r="M5" s="277"/>
      <c r="N5" s="281">
        <v>7694.31</v>
      </c>
      <c r="O5" s="277"/>
      <c r="P5" s="419" t="s">
        <v>206</v>
      </c>
      <c r="Q5" s="420"/>
      <c r="R5" s="420"/>
      <c r="S5" s="420"/>
      <c r="T5" s="420"/>
      <c r="U5" s="420"/>
      <c r="V5" s="277"/>
      <c r="W5" s="277"/>
      <c r="X5" s="277"/>
      <c r="Y5" s="277"/>
      <c r="Z5" s="277"/>
      <c r="AA5" s="277"/>
      <c r="AB5" s="277"/>
    </row>
    <row r="6" spans="1:28" ht="9.75" customHeight="1" thickBo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6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</row>
    <row r="7" spans="1:28" ht="24" thickBot="1">
      <c r="A7" s="278" t="s">
        <v>73</v>
      </c>
      <c r="B7" s="333" t="s">
        <v>205</v>
      </c>
      <c r="C7" s="334"/>
      <c r="D7" s="334"/>
      <c r="E7" s="334"/>
      <c r="F7" s="334"/>
      <c r="G7" s="334"/>
      <c r="H7" s="334"/>
      <c r="I7" s="277"/>
      <c r="J7" s="277"/>
      <c r="K7" s="277"/>
      <c r="L7" s="277"/>
      <c r="M7" s="277"/>
      <c r="N7" s="281">
        <v>10000</v>
      </c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</row>
    <row r="8" spans="1:28" ht="9.75" customHeight="1" thickBot="1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6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</row>
    <row r="9" spans="1:28" ht="24" customHeight="1" thickBot="1">
      <c r="A9" s="278" t="s">
        <v>73</v>
      </c>
      <c r="B9" s="333" t="s">
        <v>203</v>
      </c>
      <c r="C9" s="334"/>
      <c r="D9" s="334"/>
      <c r="E9" s="334"/>
      <c r="F9" s="334"/>
      <c r="G9" s="334"/>
      <c r="H9" s="334"/>
      <c r="I9" s="277"/>
      <c r="J9" s="277"/>
      <c r="K9" s="277"/>
      <c r="L9" s="277"/>
      <c r="M9" s="277"/>
      <c r="N9" s="282">
        <v>40724</v>
      </c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</row>
    <row r="10" spans="1:28" ht="9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6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</row>
    <row r="11" spans="1:28" ht="15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</row>
    <row r="12" spans="1:28" ht="15">
      <c r="A12" s="277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</row>
    <row r="13" spans="1:28" ht="15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</row>
    <row r="14" spans="1:28" ht="15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</row>
    <row r="15" spans="1:28" ht="15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</row>
    <row r="16" spans="1:28" ht="15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</row>
    <row r="17" spans="1:28" ht="15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</row>
    <row r="18" spans="1:28" ht="15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</row>
    <row r="19" spans="1:28" ht="15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</row>
    <row r="20" spans="1:28" ht="15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</row>
    <row r="21" spans="1:28" ht="15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</row>
    <row r="22" spans="1:28" ht="15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</row>
    <row r="23" spans="1:28" ht="15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</row>
    <row r="24" spans="1:28" ht="15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</row>
    <row r="25" spans="1:28" ht="15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</row>
    <row r="26" spans="1:28" ht="15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</row>
    <row r="27" spans="1:28" ht="15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</row>
    <row r="28" spans="1:28" ht="15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</row>
    <row r="29" spans="1:28" ht="15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</row>
    <row r="30" spans="1:28" ht="1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</row>
    <row r="31" spans="1:28" ht="1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</row>
    <row r="32" spans="1:28" ht="15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</row>
    <row r="33" spans="1:28" ht="15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</row>
    <row r="34" spans="1:28" ht="15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</row>
    <row r="35" spans="1:28" ht="15">
      <c r="A35" s="277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</row>
    <row r="36" spans="1:28" ht="15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</row>
    <row r="37" spans="1:28" ht="15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</row>
    <row r="38" spans="1:28" ht="15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</row>
    <row r="39" spans="1:28" ht="15">
      <c r="A39" s="277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</row>
    <row r="40" spans="1:28" ht="15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</row>
    <row r="41" spans="1:28" ht="15">
      <c r="A41" s="277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</row>
    <row r="42" spans="1:28" ht="15">
      <c r="A42" s="27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</row>
    <row r="43" spans="1:28" ht="15">
      <c r="A43" s="277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</row>
    <row r="44" spans="1:28" ht="15">
      <c r="A44" s="27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</row>
    <row r="45" spans="1:28" ht="15">
      <c r="A45" s="277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</row>
    <row r="46" spans="1:28" ht="15">
      <c r="A46" s="277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</row>
    <row r="47" spans="1:28" ht="15">
      <c r="A47" s="277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</row>
    <row r="48" spans="1:28" ht="15">
      <c r="A48" s="277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</row>
    <row r="49" spans="1:28" ht="1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</row>
    <row r="50" spans="1:28" ht="15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</row>
    <row r="51" spans="1:28" ht="15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</row>
    <row r="52" spans="1:28" ht="15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</row>
    <row r="53" spans="1:28" ht="15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</row>
    <row r="54" spans="1:28" ht="15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</row>
    <row r="55" spans="1:28" ht="15">
      <c r="A55" s="277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</row>
    <row r="56" spans="1:28" ht="15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</row>
    <row r="57" spans="1:28" ht="15">
      <c r="A57" s="277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</row>
    <row r="58" spans="1:28" ht="15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</row>
    <row r="59" spans="1:28" ht="15">
      <c r="A59" s="277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</row>
    <row r="60" spans="1:28" ht="15">
      <c r="A60" s="277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</row>
    <row r="61" spans="1:28" ht="15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</row>
    <row r="62" spans="1:28" ht="15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</row>
    <row r="63" spans="1:28" ht="15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</row>
    <row r="64" spans="1:28" ht="15">
      <c r="A64" s="277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</row>
    <row r="65" spans="1:28" ht="15">
      <c r="A65" s="277"/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</row>
    <row r="66" spans="1:28" ht="15">
      <c r="A66" s="277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</row>
    <row r="67" spans="1:28" ht="15">
      <c r="A67" s="277"/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</row>
    <row r="68" spans="1:28" ht="15">
      <c r="A68" s="277"/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</row>
    <row r="69" spans="1:28" ht="15">
      <c r="A69" s="277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</row>
    <row r="70" spans="1:28" ht="15">
      <c r="A70" s="277"/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</row>
    <row r="71" spans="1:28" ht="15">
      <c r="A71" s="277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</row>
    <row r="72" spans="1:28" ht="15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</row>
    <row r="73" spans="1:28" ht="15">
      <c r="A73" s="277"/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</row>
    <row r="74" spans="1:28" ht="15">
      <c r="A74" s="277"/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</row>
    <row r="75" spans="1:28" ht="15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</row>
    <row r="76" spans="1:28" ht="15">
      <c r="A76" s="277"/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7"/>
    </row>
    <row r="77" spans="1:28" ht="15">
      <c r="A77" s="277"/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</row>
    <row r="78" spans="1:28" ht="15">
      <c r="A78" s="277"/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</row>
    <row r="79" spans="1:28" ht="15">
      <c r="A79" s="277"/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</row>
    <row r="80" spans="1:28" ht="15">
      <c r="A80" s="277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</row>
    <row r="81" spans="1:28" ht="15">
      <c r="A81" s="277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</row>
    <row r="82" spans="1:28" ht="15">
      <c r="A82" s="277"/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</row>
    <row r="83" spans="1:28" ht="15">
      <c r="A83" s="277"/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</row>
  </sheetData>
  <sheetProtection selectLockedCells="1" selectUnlockedCells="1"/>
  <mergeCells count="1">
    <mergeCell ref="P5:U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H255"/>
  <sheetViews>
    <sheetView zoomScalePageLayoutView="0" workbookViewId="0" topLeftCell="A6">
      <selection activeCell="C41" sqref="C41:C42"/>
    </sheetView>
  </sheetViews>
  <sheetFormatPr defaultColWidth="9.140625" defaultRowHeight="15"/>
  <cols>
    <col min="1" max="1" width="9.140625" style="301" customWidth="1"/>
    <col min="2" max="2" width="16.7109375" style="301" customWidth="1"/>
    <col min="3" max="3" width="16.421875" style="301" customWidth="1"/>
    <col min="4" max="4" width="17.140625" style="301" customWidth="1"/>
    <col min="5" max="5" width="16.28125" style="301" customWidth="1"/>
    <col min="6" max="6" width="15.7109375" style="301" customWidth="1"/>
    <col min="7" max="7" width="16.421875" style="301" customWidth="1"/>
    <col min="8" max="8" width="18.7109375" style="301" customWidth="1"/>
    <col min="9" max="16384" width="9.140625" style="301" customWidth="1"/>
  </cols>
  <sheetData>
    <row r="1" spans="1:8" ht="11.25">
      <c r="A1" s="298"/>
      <c r="B1" s="299" t="s">
        <v>74</v>
      </c>
      <c r="C1" s="300"/>
      <c r="D1" s="298"/>
      <c r="E1" s="298"/>
      <c r="F1" s="298"/>
      <c r="H1" s="298"/>
    </row>
    <row r="2" spans="2:8" ht="11.25">
      <c r="B2" s="302"/>
      <c r="C2" s="303"/>
      <c r="D2" s="303"/>
      <c r="E2" s="303"/>
      <c r="F2" s="303"/>
      <c r="G2" s="303"/>
      <c r="H2" s="304"/>
    </row>
    <row r="3" spans="1:8" ht="11.25">
      <c r="A3" s="305" t="s">
        <v>75</v>
      </c>
      <c r="B3" s="306" t="s">
        <v>76</v>
      </c>
      <c r="C3" s="307"/>
      <c r="D3" s="308" t="e">
        <f>#REF!</f>
        <v>#REF!</v>
      </c>
      <c r="E3" s="303"/>
      <c r="F3" s="303"/>
      <c r="G3" s="303"/>
      <c r="H3" s="304"/>
    </row>
    <row r="4" spans="1:8" ht="11.25">
      <c r="A4" s="305" t="s">
        <v>77</v>
      </c>
      <c r="B4" s="306" t="s">
        <v>78</v>
      </c>
      <c r="C4" s="307"/>
      <c r="D4" s="308" t="e">
        <f>IF(#REF!&gt;5164.57,-5164.57,-#REF!)</f>
        <v>#REF!</v>
      </c>
      <c r="E4" s="303" t="s">
        <v>79</v>
      </c>
      <c r="F4" s="303"/>
      <c r="G4" s="303"/>
      <c r="H4" s="304"/>
    </row>
    <row r="5" spans="1:8" ht="11.25">
      <c r="A5" s="305" t="s">
        <v>80</v>
      </c>
      <c r="B5" s="306" t="s">
        <v>81</v>
      </c>
      <c r="C5" s="307"/>
      <c r="D5" s="308">
        <f>VLOOKUP(C35-1,E55:F255,2)</f>
        <v>0</v>
      </c>
      <c r="E5" s="303"/>
      <c r="F5" s="303"/>
      <c r="G5" s="303"/>
      <c r="H5" s="304"/>
    </row>
    <row r="6" spans="1:8" ht="11.25">
      <c r="A6" s="305" t="s">
        <v>82</v>
      </c>
      <c r="B6" s="306" t="s">
        <v>83</v>
      </c>
      <c r="C6" s="307"/>
      <c r="D6" s="308">
        <f>D5*0.0432</f>
        <v>0</v>
      </c>
      <c r="E6" s="303" t="s">
        <v>84</v>
      </c>
      <c r="F6" s="303"/>
      <c r="G6" s="303"/>
      <c r="H6" s="304"/>
    </row>
    <row r="7" spans="1:8" ht="11.25">
      <c r="A7" s="305" t="s">
        <v>85</v>
      </c>
      <c r="B7" s="306"/>
      <c r="C7" s="307"/>
      <c r="D7" s="307"/>
      <c r="E7" s="303"/>
      <c r="F7" s="303"/>
      <c r="G7" s="303"/>
      <c r="H7" s="304"/>
    </row>
    <row r="8" spans="1:8" ht="11.25">
      <c r="A8" s="305" t="s">
        <v>86</v>
      </c>
      <c r="B8" s="306" t="s">
        <v>87</v>
      </c>
      <c r="C8" s="307"/>
      <c r="D8" s="308" t="e">
        <f>#REF!</f>
        <v>#REF!</v>
      </c>
      <c r="E8" s="303"/>
      <c r="F8" s="303"/>
      <c r="G8" s="303"/>
      <c r="H8" s="304"/>
    </row>
    <row r="9" spans="1:8" ht="11.25">
      <c r="A9" s="305" t="s">
        <v>88</v>
      </c>
      <c r="B9" s="306" t="s">
        <v>89</v>
      </c>
      <c r="C9" s="307"/>
      <c r="D9" s="308" t="e">
        <f>#REF!</f>
        <v>#REF!</v>
      </c>
      <c r="E9" s="303" t="s">
        <v>90</v>
      </c>
      <c r="F9" s="303"/>
      <c r="G9" s="303"/>
      <c r="H9" s="304"/>
    </row>
    <row r="10" spans="1:8" ht="11.25">
      <c r="A10" s="305" t="s">
        <v>91</v>
      </c>
      <c r="B10" s="306" t="s">
        <v>92</v>
      </c>
      <c r="C10" s="307"/>
      <c r="D10" s="308" t="e">
        <f>IF((D8-D9)&lt;0,0,D8-D9)</f>
        <v>#REF!</v>
      </c>
      <c r="E10" s="303" t="s">
        <v>93</v>
      </c>
      <c r="F10" s="303"/>
      <c r="G10" s="303"/>
      <c r="H10" s="304"/>
    </row>
    <row r="11" spans="1:8" ht="11.25">
      <c r="A11" s="305" t="s">
        <v>94</v>
      </c>
      <c r="B11" s="306" t="s">
        <v>95</v>
      </c>
      <c r="C11" s="307"/>
      <c r="D11" s="308" t="e">
        <f>IF((D8-51645.69)&lt;0,0,(D8-51645.69))</f>
        <v>#REF!</v>
      </c>
      <c r="E11" s="303" t="s">
        <v>96</v>
      </c>
      <c r="F11" s="303"/>
      <c r="G11" s="303"/>
      <c r="H11" s="304"/>
    </row>
    <row r="12" spans="1:8" ht="11.25">
      <c r="A12" s="305" t="s">
        <v>97</v>
      </c>
      <c r="B12" s="306" t="s">
        <v>98</v>
      </c>
      <c r="C12" s="307"/>
      <c r="D12" s="308" t="e">
        <f>MIN(D10:D11)</f>
        <v>#REF!</v>
      </c>
      <c r="E12" s="303"/>
      <c r="F12" s="303"/>
      <c r="G12" s="303"/>
      <c r="H12" s="304"/>
    </row>
    <row r="13" spans="1:8" ht="11.25">
      <c r="A13" s="305" t="s">
        <v>99</v>
      </c>
      <c r="B13" s="306" t="s">
        <v>100</v>
      </c>
      <c r="C13" s="307"/>
      <c r="D13" s="308" t="e">
        <f>#REF!</f>
        <v>#REF!</v>
      </c>
      <c r="E13" s="303"/>
      <c r="F13" s="303"/>
      <c r="G13" s="303"/>
      <c r="H13" s="304"/>
    </row>
    <row r="14" spans="1:8" ht="11.25">
      <c r="A14" s="305"/>
      <c r="B14" s="306" t="s">
        <v>101</v>
      </c>
      <c r="C14" s="307"/>
      <c r="D14" s="308" t="e">
        <f>#REF!</f>
        <v>#REF!</v>
      </c>
      <c r="E14" s="303"/>
      <c r="F14" s="303"/>
      <c r="G14" s="303"/>
      <c r="H14" s="304"/>
    </row>
    <row r="15" spans="1:8" ht="11.25">
      <c r="A15" s="305"/>
      <c r="B15" s="306" t="s">
        <v>102</v>
      </c>
      <c r="C15" s="307"/>
      <c r="D15" s="308" t="e">
        <f>IF((D13-D14)&lt;0,D13,D14)</f>
        <v>#REF!</v>
      </c>
      <c r="E15" s="303" t="s">
        <v>103</v>
      </c>
      <c r="F15" s="303"/>
      <c r="G15" s="303"/>
      <c r="H15" s="304"/>
    </row>
    <row r="16" spans="1:8" ht="11.25">
      <c r="A16" s="305" t="s">
        <v>104</v>
      </c>
      <c r="B16" s="306" t="s">
        <v>105</v>
      </c>
      <c r="C16" s="307"/>
      <c r="D16" s="308" t="e">
        <f>#REF!</f>
        <v>#REF!</v>
      </c>
      <c r="E16" s="303"/>
      <c r="F16" s="303"/>
      <c r="G16" s="303"/>
      <c r="H16" s="304"/>
    </row>
    <row r="17" spans="1:8" ht="11.25">
      <c r="A17" s="305"/>
      <c r="B17" s="306" t="s">
        <v>106</v>
      </c>
      <c r="C17" s="307"/>
      <c r="D17" s="308" t="e">
        <f>#REF!</f>
        <v>#REF!</v>
      </c>
      <c r="E17" s="303"/>
      <c r="F17" s="303"/>
      <c r="G17" s="303"/>
      <c r="H17" s="304"/>
    </row>
    <row r="18" spans="1:8" ht="11.25">
      <c r="A18" s="305"/>
      <c r="B18" s="306" t="s">
        <v>107</v>
      </c>
      <c r="C18" s="307"/>
      <c r="D18" s="308" t="e">
        <f>IF((D16-D17)&lt;0,D16,D17)</f>
        <v>#REF!</v>
      </c>
      <c r="E18" s="303"/>
      <c r="F18" s="303"/>
      <c r="G18" s="303"/>
      <c r="H18" s="304"/>
    </row>
    <row r="19" spans="1:8" ht="11.25">
      <c r="A19" s="305" t="s">
        <v>108</v>
      </c>
      <c r="B19" s="306" t="s">
        <v>109</v>
      </c>
      <c r="C19" s="307"/>
      <c r="D19" s="308" t="e">
        <f>#REF!</f>
        <v>#REF!</v>
      </c>
      <c r="E19" s="303"/>
      <c r="F19" s="303"/>
      <c r="G19" s="303"/>
      <c r="H19" s="304"/>
    </row>
    <row r="20" spans="1:8" ht="11.25">
      <c r="A20" s="305"/>
      <c r="B20" s="306" t="s">
        <v>110</v>
      </c>
      <c r="C20" s="307"/>
      <c r="D20" s="308" t="e">
        <f>#REF!</f>
        <v>#REF!</v>
      </c>
      <c r="E20" s="303"/>
      <c r="F20" s="303"/>
      <c r="G20" s="303"/>
      <c r="H20" s="304"/>
    </row>
    <row r="21" spans="1:8" ht="11.25">
      <c r="A21" s="305"/>
      <c r="B21" s="306" t="s">
        <v>111</v>
      </c>
      <c r="C21" s="307"/>
      <c r="D21" s="308" t="e">
        <f>IF((D19-D20)&lt;0,D19,D20)</f>
        <v>#REF!</v>
      </c>
      <c r="E21" s="303"/>
      <c r="F21" s="303"/>
      <c r="G21" s="303"/>
      <c r="H21" s="304"/>
    </row>
    <row r="22" spans="1:8" ht="11.25">
      <c r="A22" s="305" t="s">
        <v>112</v>
      </c>
      <c r="B22" s="306" t="s">
        <v>113</v>
      </c>
      <c r="C22" s="307"/>
      <c r="D22" s="308" t="e">
        <f>#REF!</f>
        <v>#REF!</v>
      </c>
      <c r="E22" s="303"/>
      <c r="F22" s="303"/>
      <c r="G22" s="303"/>
      <c r="H22" s="304"/>
    </row>
    <row r="23" spans="1:8" ht="11.25">
      <c r="A23" s="305"/>
      <c r="B23" s="306" t="s">
        <v>114</v>
      </c>
      <c r="C23" s="307"/>
      <c r="D23" s="308" t="e">
        <f>#REF!</f>
        <v>#REF!</v>
      </c>
      <c r="E23" s="303"/>
      <c r="F23" s="303"/>
      <c r="G23" s="303"/>
      <c r="H23" s="304"/>
    </row>
    <row r="24" spans="1:8" ht="11.25">
      <c r="A24" s="305"/>
      <c r="B24" s="306" t="s">
        <v>115</v>
      </c>
      <c r="C24" s="307"/>
      <c r="D24" s="308" t="e">
        <f>IF((D22-D23)&lt;0,D22,D23)</f>
        <v>#REF!</v>
      </c>
      <c r="E24" s="303"/>
      <c r="F24" s="303"/>
      <c r="G24" s="303"/>
      <c r="H24" s="304"/>
    </row>
    <row r="25" spans="1:8" ht="11.25">
      <c r="A25" s="305" t="s">
        <v>116</v>
      </c>
      <c r="B25" s="306" t="s">
        <v>117</v>
      </c>
      <c r="C25" s="307"/>
      <c r="D25" s="308" t="e">
        <f>D13+D16+D19+D22</f>
        <v>#REF!</v>
      </c>
      <c r="E25" s="303"/>
      <c r="F25" s="303"/>
      <c r="G25" s="303"/>
      <c r="H25" s="304"/>
    </row>
    <row r="26" spans="1:8" ht="11.25">
      <c r="A26" s="305" t="s">
        <v>118</v>
      </c>
      <c r="B26" s="306" t="s">
        <v>119</v>
      </c>
      <c r="C26" s="307"/>
      <c r="D26" s="308" t="e">
        <f>D15+D18+D21+D24</f>
        <v>#REF!</v>
      </c>
      <c r="E26" s="303"/>
      <c r="F26" s="303"/>
      <c r="G26" s="303"/>
      <c r="H26" s="304"/>
    </row>
    <row r="27" spans="1:8" ht="11.25">
      <c r="A27" s="305" t="s">
        <v>120</v>
      </c>
      <c r="B27" s="306" t="s">
        <v>121</v>
      </c>
      <c r="C27" s="307"/>
      <c r="D27" s="308">
        <f>IF(D5&lt;15493.72,0,D5-15493.71)</f>
        <v>0</v>
      </c>
      <c r="E27" s="303" t="s">
        <v>122</v>
      </c>
      <c r="G27" s="303"/>
      <c r="H27" s="304"/>
    </row>
    <row r="28" spans="1:8" ht="11.25">
      <c r="A28" s="305" t="s">
        <v>123</v>
      </c>
      <c r="B28" s="306" t="s">
        <v>124</v>
      </c>
      <c r="C28" s="307"/>
      <c r="D28" s="308" t="e">
        <f>D12+D25-D26+D27</f>
        <v>#REF!</v>
      </c>
      <c r="E28" s="303" t="s">
        <v>125</v>
      </c>
      <c r="F28" s="303"/>
      <c r="G28" s="303"/>
      <c r="H28" s="304"/>
    </row>
    <row r="29" spans="1:8" ht="11.25">
      <c r="A29" s="305" t="s">
        <v>126</v>
      </c>
      <c r="B29" s="309" t="s">
        <v>127</v>
      </c>
      <c r="C29" s="307"/>
      <c r="D29" s="308" t="e">
        <f>D28*0.2</f>
        <v>#REF!</v>
      </c>
      <c r="E29" s="303"/>
      <c r="F29" s="303"/>
      <c r="G29" s="303"/>
      <c r="H29" s="304"/>
    </row>
    <row r="30" spans="1:8" ht="11.25">
      <c r="A30" s="305" t="s">
        <v>128</v>
      </c>
      <c r="B30" s="309" t="s">
        <v>129</v>
      </c>
      <c r="C30" s="309"/>
      <c r="D30" s="308" t="e">
        <f>IF((D3+D4+D6)&lt;0,0,D3+D4+D6)+D29</f>
        <v>#REF!</v>
      </c>
      <c r="E30" s="303" t="s">
        <v>130</v>
      </c>
      <c r="F30" s="303"/>
      <c r="G30" s="303"/>
      <c r="H30" s="304"/>
    </row>
    <row r="31" spans="1:8" ht="11.25">
      <c r="A31" s="305" t="s">
        <v>131</v>
      </c>
      <c r="B31" s="309" t="s">
        <v>132</v>
      </c>
      <c r="C31" s="309"/>
      <c r="D31" s="309">
        <f>D41+D42+D43+D44</f>
        <v>1.77</v>
      </c>
      <c r="E31" s="303"/>
      <c r="F31" s="303"/>
      <c r="G31" s="303"/>
      <c r="H31" s="304"/>
    </row>
    <row r="32" spans="1:8" ht="11.25">
      <c r="A32" s="305" t="s">
        <v>133</v>
      </c>
      <c r="B32" s="309" t="s">
        <v>134</v>
      </c>
      <c r="C32" s="307"/>
      <c r="D32" s="308" t="e">
        <f>D30/D31</f>
        <v>#REF!</v>
      </c>
      <c r="E32" s="303" t="s">
        <v>135</v>
      </c>
      <c r="F32" s="303"/>
      <c r="G32" s="303"/>
      <c r="H32" s="304"/>
    </row>
    <row r="33" spans="2:8" ht="11.25">
      <c r="B33" s="302"/>
      <c r="C33" s="303"/>
      <c r="D33" s="303"/>
      <c r="E33" s="303"/>
      <c r="F33" s="303"/>
      <c r="G33" s="303"/>
      <c r="H33" s="304"/>
    </row>
    <row r="34" ht="11.25">
      <c r="F34" s="303"/>
    </row>
    <row r="35" spans="2:6" ht="11.25">
      <c r="B35" s="309" t="s">
        <v>81</v>
      </c>
      <c r="C35" s="309">
        <v>1</v>
      </c>
      <c r="F35" s="303"/>
    </row>
    <row r="36" ht="11.25">
      <c r="F36" s="303"/>
    </row>
    <row r="37" ht="11.25">
      <c r="F37" s="303"/>
    </row>
    <row r="40" spans="2:4" ht="11.25">
      <c r="B40" s="310" t="s">
        <v>136</v>
      </c>
      <c r="C40" s="311" t="s">
        <v>137</v>
      </c>
      <c r="D40" s="312" t="s">
        <v>138</v>
      </c>
    </row>
    <row r="41" spans="2:6" ht="11.25">
      <c r="B41" s="313" t="s">
        <v>139</v>
      </c>
      <c r="C41" s="331">
        <v>2</v>
      </c>
      <c r="D41" s="314">
        <f>VLOOKUP(C41,A47:B61,2)</f>
        <v>1.57</v>
      </c>
      <c r="F41" s="302"/>
    </row>
    <row r="42" spans="2:4" ht="11.25">
      <c r="B42" s="313" t="s">
        <v>140</v>
      </c>
      <c r="C42" s="331">
        <v>1</v>
      </c>
      <c r="D42" s="314">
        <f>(C42-1)*0.5</f>
        <v>0</v>
      </c>
    </row>
    <row r="43" spans="2:8" ht="11.25">
      <c r="B43" s="313" t="s">
        <v>141</v>
      </c>
      <c r="C43" s="331" t="b">
        <v>1</v>
      </c>
      <c r="D43" s="314">
        <f>IF(C43,0.2,0)</f>
        <v>0.2</v>
      </c>
      <c r="G43" s="309" t="s">
        <v>142</v>
      </c>
      <c r="H43" s="309">
        <v>1</v>
      </c>
    </row>
    <row r="44" spans="2:6" ht="11.25">
      <c r="B44" s="315" t="s">
        <v>143</v>
      </c>
      <c r="C44" s="332" t="b">
        <v>0</v>
      </c>
      <c r="D44" s="314">
        <f>IF(C44,0.2,0)</f>
        <v>0</v>
      </c>
      <c r="E44" s="316"/>
      <c r="F44" s="316"/>
    </row>
    <row r="45" spans="5:8" ht="12" thickBot="1">
      <c r="E45" s="316"/>
      <c r="F45" s="317"/>
      <c r="G45" s="318" t="s">
        <v>144</v>
      </c>
      <c r="H45" s="318" t="s">
        <v>145</v>
      </c>
    </row>
    <row r="46" spans="1:8" ht="11.25">
      <c r="A46" s="319" t="s">
        <v>146</v>
      </c>
      <c r="B46" s="320"/>
      <c r="F46" s="317"/>
      <c r="G46" s="318">
        <v>1</v>
      </c>
      <c r="H46" s="321">
        <v>0</v>
      </c>
    </row>
    <row r="47" spans="1:8" ht="11.25">
      <c r="A47" s="322">
        <v>1</v>
      </c>
      <c r="B47" s="323">
        <v>1</v>
      </c>
      <c r="G47" s="318">
        <v>2</v>
      </c>
      <c r="H47" s="321">
        <v>0</v>
      </c>
    </row>
    <row r="48" spans="1:8" ht="11.25">
      <c r="A48" s="322">
        <v>2</v>
      </c>
      <c r="B48" s="323">
        <v>1.57</v>
      </c>
      <c r="G48" s="318"/>
      <c r="H48" s="321"/>
    </row>
    <row r="49" spans="1:8" ht="11.25">
      <c r="A49" s="322">
        <v>3</v>
      </c>
      <c r="B49" s="323">
        <v>2.04</v>
      </c>
      <c r="H49" s="303"/>
    </row>
    <row r="50" spans="1:5" ht="11.25">
      <c r="A50" s="322">
        <v>4</v>
      </c>
      <c r="B50" s="323">
        <v>2.46</v>
      </c>
      <c r="E50" s="301">
        <v>1</v>
      </c>
    </row>
    <row r="51" spans="1:2" ht="11.25">
      <c r="A51" s="322">
        <v>5</v>
      </c>
      <c r="B51" s="323">
        <v>2.85</v>
      </c>
    </row>
    <row r="52" spans="1:2" ht="11.25">
      <c r="A52" s="322">
        <v>6</v>
      </c>
      <c r="B52" s="323">
        <f>B51+0.35</f>
        <v>3.2</v>
      </c>
    </row>
    <row r="53" spans="1:2" ht="11.25">
      <c r="A53" s="322">
        <v>7</v>
      </c>
      <c r="B53" s="323">
        <f aca="true" t="shared" si="0" ref="B53:B61">B52+0.35</f>
        <v>3.5500000000000003</v>
      </c>
    </row>
    <row r="54" spans="1:6" ht="11.25">
      <c r="A54" s="322">
        <v>8</v>
      </c>
      <c r="B54" s="323">
        <f t="shared" si="0"/>
        <v>3.9000000000000004</v>
      </c>
      <c r="D54" s="421" t="s">
        <v>147</v>
      </c>
      <c r="E54" s="422"/>
      <c r="F54" s="303"/>
    </row>
    <row r="55" spans="1:6" ht="11.25">
      <c r="A55" s="322">
        <v>9</v>
      </c>
      <c r="B55" s="323">
        <f t="shared" si="0"/>
        <v>4.25</v>
      </c>
      <c r="D55" s="324">
        <v>0</v>
      </c>
      <c r="E55" s="325">
        <v>0</v>
      </c>
      <c r="F55" s="326">
        <v>0</v>
      </c>
    </row>
    <row r="56" spans="1:6" ht="11.25">
      <c r="A56" s="322">
        <v>10</v>
      </c>
      <c r="B56" s="323">
        <f t="shared" si="0"/>
        <v>4.6</v>
      </c>
      <c r="D56" s="324">
        <v>1</v>
      </c>
      <c r="E56" s="325">
        <v>1</v>
      </c>
      <c r="F56" s="326">
        <v>500</v>
      </c>
    </row>
    <row r="57" spans="1:6" ht="11.25">
      <c r="A57" s="322">
        <v>11</v>
      </c>
      <c r="B57" s="323">
        <f t="shared" si="0"/>
        <v>4.949999999999999</v>
      </c>
      <c r="D57" s="324">
        <v>2</v>
      </c>
      <c r="E57" s="325">
        <v>2</v>
      </c>
      <c r="F57" s="326">
        <v>1000</v>
      </c>
    </row>
    <row r="58" spans="1:6" ht="11.25">
      <c r="A58" s="322">
        <v>12</v>
      </c>
      <c r="B58" s="323">
        <f t="shared" si="0"/>
        <v>5.299999999999999</v>
      </c>
      <c r="D58" s="324">
        <v>3</v>
      </c>
      <c r="E58" s="325">
        <v>3</v>
      </c>
      <c r="F58" s="326">
        <v>1500</v>
      </c>
    </row>
    <row r="59" spans="1:6" ht="11.25">
      <c r="A59" s="322">
        <v>13</v>
      </c>
      <c r="B59" s="323">
        <f t="shared" si="0"/>
        <v>5.649999999999999</v>
      </c>
      <c r="D59" s="324">
        <v>4</v>
      </c>
      <c r="E59" s="325">
        <v>4</v>
      </c>
      <c r="F59" s="326">
        <v>2000</v>
      </c>
    </row>
    <row r="60" spans="1:6" ht="11.25">
      <c r="A60" s="322">
        <v>14</v>
      </c>
      <c r="B60" s="323">
        <f t="shared" si="0"/>
        <v>5.999999999999998</v>
      </c>
      <c r="D60" s="324">
        <v>5</v>
      </c>
      <c r="E60" s="325">
        <v>5</v>
      </c>
      <c r="F60" s="326">
        <v>2500</v>
      </c>
    </row>
    <row r="61" spans="1:6" ht="12" thickBot="1">
      <c r="A61" s="327">
        <v>15</v>
      </c>
      <c r="B61" s="328">
        <f t="shared" si="0"/>
        <v>6.349999999999998</v>
      </c>
      <c r="D61" s="324">
        <v>6</v>
      </c>
      <c r="E61" s="325">
        <v>6</v>
      </c>
      <c r="F61" s="326">
        <v>3000</v>
      </c>
    </row>
    <row r="62" spans="4:6" ht="11.25">
      <c r="D62" s="324">
        <v>7</v>
      </c>
      <c r="E62" s="325">
        <v>7</v>
      </c>
      <c r="F62" s="326">
        <v>3500</v>
      </c>
    </row>
    <row r="63" spans="4:6" ht="11.25">
      <c r="D63" s="324">
        <v>8</v>
      </c>
      <c r="E63" s="325">
        <v>8</v>
      </c>
      <c r="F63" s="326">
        <v>4000</v>
      </c>
    </row>
    <row r="64" spans="4:6" ht="11.25">
      <c r="D64" s="324">
        <v>9</v>
      </c>
      <c r="E64" s="325">
        <v>9</v>
      </c>
      <c r="F64" s="326">
        <v>4500</v>
      </c>
    </row>
    <row r="65" spans="4:6" ht="11.25">
      <c r="D65" s="324">
        <v>10</v>
      </c>
      <c r="E65" s="325">
        <v>10</v>
      </c>
      <c r="F65" s="326">
        <v>5000</v>
      </c>
    </row>
    <row r="66" spans="4:6" ht="11.25">
      <c r="D66" s="324">
        <v>11</v>
      </c>
      <c r="E66" s="325">
        <v>11</v>
      </c>
      <c r="F66" s="326">
        <v>5500</v>
      </c>
    </row>
    <row r="67" spans="4:6" ht="11.25">
      <c r="D67" s="324">
        <v>12</v>
      </c>
      <c r="E67" s="325">
        <v>12</v>
      </c>
      <c r="F67" s="326">
        <v>6000</v>
      </c>
    </row>
    <row r="68" spans="4:6" ht="11.25">
      <c r="D68" s="324">
        <v>13</v>
      </c>
      <c r="E68" s="325">
        <v>13</v>
      </c>
      <c r="F68" s="326">
        <v>6500</v>
      </c>
    </row>
    <row r="69" spans="4:6" ht="11.25">
      <c r="D69" s="324">
        <v>14</v>
      </c>
      <c r="E69" s="325">
        <v>14</v>
      </c>
      <c r="F69" s="326">
        <v>7000</v>
      </c>
    </row>
    <row r="70" spans="4:6" ht="11.25">
      <c r="D70" s="324">
        <v>15</v>
      </c>
      <c r="E70" s="325">
        <v>15</v>
      </c>
      <c r="F70" s="326">
        <v>7500</v>
      </c>
    </row>
    <row r="71" spans="4:6" ht="11.25">
      <c r="D71" s="324">
        <v>16</v>
      </c>
      <c r="E71" s="325">
        <v>16</v>
      </c>
      <c r="F71" s="326">
        <v>8000</v>
      </c>
    </row>
    <row r="72" spans="4:6" ht="11.25">
      <c r="D72" s="324">
        <v>17</v>
      </c>
      <c r="E72" s="325">
        <v>17</v>
      </c>
      <c r="F72" s="326">
        <v>8500</v>
      </c>
    </row>
    <row r="73" spans="4:6" ht="11.25">
      <c r="D73" s="324">
        <v>18</v>
      </c>
      <c r="E73" s="325">
        <v>18</v>
      </c>
      <c r="F73" s="326">
        <v>9000</v>
      </c>
    </row>
    <row r="74" spans="4:6" ht="11.25">
      <c r="D74" s="324">
        <v>19</v>
      </c>
      <c r="E74" s="325">
        <v>19</v>
      </c>
      <c r="F74" s="326">
        <v>9500</v>
      </c>
    </row>
    <row r="75" spans="4:6" ht="11.25">
      <c r="D75" s="324">
        <v>20</v>
      </c>
      <c r="E75" s="325">
        <v>20</v>
      </c>
      <c r="F75" s="326">
        <v>10000</v>
      </c>
    </row>
    <row r="76" spans="4:6" ht="11.25">
      <c r="D76" s="324">
        <v>21</v>
      </c>
      <c r="E76" s="325">
        <v>21</v>
      </c>
      <c r="F76" s="326">
        <v>10500</v>
      </c>
    </row>
    <row r="77" spans="4:6" ht="11.25">
      <c r="D77" s="324">
        <v>22</v>
      </c>
      <c r="E77" s="325">
        <v>22</v>
      </c>
      <c r="F77" s="326">
        <v>11000</v>
      </c>
    </row>
    <row r="78" spans="4:6" ht="11.25">
      <c r="D78" s="324">
        <v>23</v>
      </c>
      <c r="E78" s="325">
        <v>23</v>
      </c>
      <c r="F78" s="326">
        <v>11500</v>
      </c>
    </row>
    <row r="79" spans="4:6" ht="11.25">
      <c r="D79" s="324">
        <v>24</v>
      </c>
      <c r="E79" s="325">
        <v>24</v>
      </c>
      <c r="F79" s="326">
        <v>12000</v>
      </c>
    </row>
    <row r="80" spans="4:6" ht="11.25">
      <c r="D80" s="324">
        <v>25</v>
      </c>
      <c r="E80" s="325">
        <v>25</v>
      </c>
      <c r="F80" s="326">
        <v>12500</v>
      </c>
    </row>
    <row r="81" spans="4:6" ht="11.25">
      <c r="D81" s="324">
        <v>26</v>
      </c>
      <c r="E81" s="325">
        <v>26</v>
      </c>
      <c r="F81" s="326">
        <v>13000</v>
      </c>
    </row>
    <row r="82" spans="4:6" ht="11.25">
      <c r="D82" s="324">
        <v>27</v>
      </c>
      <c r="E82" s="325">
        <v>27</v>
      </c>
      <c r="F82" s="326">
        <v>13500</v>
      </c>
    </row>
    <row r="83" spans="4:6" ht="11.25">
      <c r="D83" s="324">
        <v>28</v>
      </c>
      <c r="E83" s="325">
        <v>28</v>
      </c>
      <c r="F83" s="326">
        <v>14000</v>
      </c>
    </row>
    <row r="84" spans="4:6" ht="11.25">
      <c r="D84" s="324">
        <v>29</v>
      </c>
      <c r="E84" s="325">
        <v>29</v>
      </c>
      <c r="F84" s="326">
        <v>14500</v>
      </c>
    </row>
    <row r="85" spans="4:6" ht="11.25">
      <c r="D85" s="324">
        <v>30</v>
      </c>
      <c r="E85" s="325">
        <v>30</v>
      </c>
      <c r="F85" s="326">
        <v>15000</v>
      </c>
    </row>
    <row r="86" spans="4:6" ht="12" thickBot="1">
      <c r="D86" s="329"/>
      <c r="E86" s="325">
        <v>31</v>
      </c>
      <c r="F86" s="326">
        <v>15500</v>
      </c>
    </row>
    <row r="87" spans="5:6" ht="11.25">
      <c r="E87" s="325">
        <v>32</v>
      </c>
      <c r="F87" s="326">
        <v>16000</v>
      </c>
    </row>
    <row r="88" spans="5:6" ht="11.25">
      <c r="E88" s="325">
        <v>33</v>
      </c>
      <c r="F88" s="326">
        <v>16500</v>
      </c>
    </row>
    <row r="89" spans="5:6" ht="11.25">
      <c r="E89" s="325">
        <v>34</v>
      </c>
      <c r="F89" s="326">
        <v>17000</v>
      </c>
    </row>
    <row r="90" spans="5:6" ht="11.25">
      <c r="E90" s="325">
        <v>35</v>
      </c>
      <c r="F90" s="326">
        <v>17500</v>
      </c>
    </row>
    <row r="91" spans="5:6" ht="11.25">
      <c r="E91" s="325">
        <v>36</v>
      </c>
      <c r="F91" s="326">
        <v>18000</v>
      </c>
    </row>
    <row r="92" spans="5:6" ht="11.25">
      <c r="E92" s="325">
        <v>37</v>
      </c>
      <c r="F92" s="326">
        <v>18500</v>
      </c>
    </row>
    <row r="93" spans="5:6" ht="11.25">
      <c r="E93" s="325">
        <v>38</v>
      </c>
      <c r="F93" s="326">
        <v>19000</v>
      </c>
    </row>
    <row r="94" spans="5:6" ht="11.25">
      <c r="E94" s="325">
        <v>39</v>
      </c>
      <c r="F94" s="326">
        <v>19500</v>
      </c>
    </row>
    <row r="95" spans="5:6" ht="11.25">
      <c r="E95" s="325">
        <v>40</v>
      </c>
      <c r="F95" s="326">
        <v>20000</v>
      </c>
    </row>
    <row r="96" spans="5:6" ht="11.25">
      <c r="E96" s="325">
        <v>41</v>
      </c>
      <c r="F96" s="326">
        <v>20500</v>
      </c>
    </row>
    <row r="97" spans="5:6" ht="11.25">
      <c r="E97" s="325">
        <v>42</v>
      </c>
      <c r="F97" s="326">
        <v>21000</v>
      </c>
    </row>
    <row r="98" spans="5:6" ht="11.25">
      <c r="E98" s="325">
        <v>43</v>
      </c>
      <c r="F98" s="326">
        <v>21500</v>
      </c>
    </row>
    <row r="99" spans="5:6" ht="11.25">
      <c r="E99" s="325">
        <v>44</v>
      </c>
      <c r="F99" s="326">
        <v>22000</v>
      </c>
    </row>
    <row r="100" spans="5:6" ht="11.25">
      <c r="E100" s="325">
        <v>45</v>
      </c>
      <c r="F100" s="326">
        <v>22500</v>
      </c>
    </row>
    <row r="101" spans="5:6" ht="11.25">
      <c r="E101" s="325">
        <v>46</v>
      </c>
      <c r="F101" s="326">
        <v>23000</v>
      </c>
    </row>
    <row r="102" spans="5:6" ht="11.25">
      <c r="E102" s="325">
        <v>47</v>
      </c>
      <c r="F102" s="326">
        <v>23500</v>
      </c>
    </row>
    <row r="103" spans="5:6" ht="11.25">
      <c r="E103" s="325">
        <v>48</v>
      </c>
      <c r="F103" s="326">
        <v>24000</v>
      </c>
    </row>
    <row r="104" spans="5:6" ht="11.25">
      <c r="E104" s="325">
        <v>49</v>
      </c>
      <c r="F104" s="326">
        <v>24500</v>
      </c>
    </row>
    <row r="105" spans="5:6" ht="11.25">
      <c r="E105" s="325">
        <v>50</v>
      </c>
      <c r="F105" s="326">
        <v>25000</v>
      </c>
    </row>
    <row r="106" spans="5:6" ht="11.25">
      <c r="E106" s="325">
        <v>51</v>
      </c>
      <c r="F106" s="326">
        <v>25500</v>
      </c>
    </row>
    <row r="107" spans="5:6" ht="11.25">
      <c r="E107" s="325">
        <v>52</v>
      </c>
      <c r="F107" s="326">
        <v>26000</v>
      </c>
    </row>
    <row r="108" spans="5:6" ht="11.25">
      <c r="E108" s="325">
        <v>53</v>
      </c>
      <c r="F108" s="326">
        <v>26500</v>
      </c>
    </row>
    <row r="109" spans="5:6" ht="11.25">
      <c r="E109" s="325">
        <v>54</v>
      </c>
      <c r="F109" s="326">
        <v>27000</v>
      </c>
    </row>
    <row r="110" spans="5:6" ht="11.25">
      <c r="E110" s="325">
        <v>55</v>
      </c>
      <c r="F110" s="326">
        <v>27500</v>
      </c>
    </row>
    <row r="111" spans="5:6" ht="11.25">
      <c r="E111" s="325">
        <v>56</v>
      </c>
      <c r="F111" s="326">
        <v>28000</v>
      </c>
    </row>
    <row r="112" spans="5:6" ht="11.25">
      <c r="E112" s="325">
        <v>57</v>
      </c>
      <c r="F112" s="326">
        <v>28500</v>
      </c>
    </row>
    <row r="113" spans="5:6" ht="11.25">
      <c r="E113" s="325">
        <v>58</v>
      </c>
      <c r="F113" s="326">
        <v>29000</v>
      </c>
    </row>
    <row r="114" spans="5:6" ht="11.25">
      <c r="E114" s="325">
        <v>59</v>
      </c>
      <c r="F114" s="326">
        <v>29500</v>
      </c>
    </row>
    <row r="115" spans="5:6" ht="11.25">
      <c r="E115" s="325">
        <v>60</v>
      </c>
      <c r="F115" s="326">
        <v>30000</v>
      </c>
    </row>
    <row r="116" spans="5:6" ht="11.25">
      <c r="E116" s="325">
        <v>61</v>
      </c>
      <c r="F116" s="326">
        <v>30500</v>
      </c>
    </row>
    <row r="117" spans="5:6" ht="11.25">
      <c r="E117" s="325">
        <v>62</v>
      </c>
      <c r="F117" s="326">
        <v>31000</v>
      </c>
    </row>
    <row r="118" spans="5:6" ht="11.25">
      <c r="E118" s="325">
        <v>63</v>
      </c>
      <c r="F118" s="326">
        <v>31500</v>
      </c>
    </row>
    <row r="119" spans="5:6" ht="11.25">
      <c r="E119" s="325">
        <v>64</v>
      </c>
      <c r="F119" s="326">
        <v>32000</v>
      </c>
    </row>
    <row r="120" spans="5:6" ht="11.25">
      <c r="E120" s="325">
        <v>65</v>
      </c>
      <c r="F120" s="326">
        <v>32500</v>
      </c>
    </row>
    <row r="121" spans="5:6" ht="11.25">
      <c r="E121" s="325">
        <v>66</v>
      </c>
      <c r="F121" s="326">
        <v>33000</v>
      </c>
    </row>
    <row r="122" spans="5:6" ht="11.25">
      <c r="E122" s="325">
        <v>67</v>
      </c>
      <c r="F122" s="326">
        <v>33500</v>
      </c>
    </row>
    <row r="123" spans="5:6" ht="11.25">
      <c r="E123" s="325">
        <v>68</v>
      </c>
      <c r="F123" s="326">
        <v>34000</v>
      </c>
    </row>
    <row r="124" spans="5:6" ht="11.25">
      <c r="E124" s="325">
        <v>69</v>
      </c>
      <c r="F124" s="326">
        <v>34500</v>
      </c>
    </row>
    <row r="125" spans="5:6" ht="11.25">
      <c r="E125" s="325">
        <v>70</v>
      </c>
      <c r="F125" s="326">
        <v>35000</v>
      </c>
    </row>
    <row r="126" spans="5:6" ht="11.25">
      <c r="E126" s="325">
        <v>71</v>
      </c>
      <c r="F126" s="326">
        <v>35500</v>
      </c>
    </row>
    <row r="127" spans="5:6" ht="11.25">
      <c r="E127" s="325">
        <v>72</v>
      </c>
      <c r="F127" s="326">
        <v>36000</v>
      </c>
    </row>
    <row r="128" spans="5:6" ht="11.25">
      <c r="E128" s="325">
        <v>73</v>
      </c>
      <c r="F128" s="326">
        <v>36500</v>
      </c>
    </row>
    <row r="129" spans="5:6" ht="11.25">
      <c r="E129" s="325">
        <v>74</v>
      </c>
      <c r="F129" s="326">
        <v>37000</v>
      </c>
    </row>
    <row r="130" spans="5:6" ht="11.25">
      <c r="E130" s="325">
        <v>75</v>
      </c>
      <c r="F130" s="326">
        <v>37500</v>
      </c>
    </row>
    <row r="131" spans="5:6" ht="11.25">
      <c r="E131" s="325">
        <v>76</v>
      </c>
      <c r="F131" s="326">
        <v>38000</v>
      </c>
    </row>
    <row r="132" spans="5:6" ht="11.25">
      <c r="E132" s="325">
        <v>77</v>
      </c>
      <c r="F132" s="326">
        <v>38500</v>
      </c>
    </row>
    <row r="133" spans="5:6" ht="11.25">
      <c r="E133" s="325">
        <v>78</v>
      </c>
      <c r="F133" s="326">
        <v>39000</v>
      </c>
    </row>
    <row r="134" spans="5:6" ht="11.25">
      <c r="E134" s="325">
        <v>79</v>
      </c>
      <c r="F134" s="326">
        <v>39500</v>
      </c>
    </row>
    <row r="135" spans="5:6" ht="11.25">
      <c r="E135" s="325">
        <v>80</v>
      </c>
      <c r="F135" s="326">
        <v>40000</v>
      </c>
    </row>
    <row r="136" spans="5:6" ht="11.25">
      <c r="E136" s="325">
        <v>81</v>
      </c>
      <c r="F136" s="326">
        <v>40500</v>
      </c>
    </row>
    <row r="137" spans="5:6" ht="11.25">
      <c r="E137" s="325">
        <v>82</v>
      </c>
      <c r="F137" s="326">
        <v>41000</v>
      </c>
    </row>
    <row r="138" spans="5:6" ht="11.25">
      <c r="E138" s="325">
        <v>83</v>
      </c>
      <c r="F138" s="326">
        <v>41500</v>
      </c>
    </row>
    <row r="139" spans="5:6" ht="11.25">
      <c r="E139" s="325">
        <v>84</v>
      </c>
      <c r="F139" s="326">
        <v>42000</v>
      </c>
    </row>
    <row r="140" spans="5:6" ht="11.25">
      <c r="E140" s="325">
        <v>85</v>
      </c>
      <c r="F140" s="326">
        <v>42500</v>
      </c>
    </row>
    <row r="141" spans="5:6" ht="11.25">
      <c r="E141" s="325">
        <v>86</v>
      </c>
      <c r="F141" s="326">
        <v>43000</v>
      </c>
    </row>
    <row r="142" spans="5:6" ht="11.25">
      <c r="E142" s="325">
        <v>87</v>
      </c>
      <c r="F142" s="326">
        <v>43500</v>
      </c>
    </row>
    <row r="143" spans="5:6" ht="11.25">
      <c r="E143" s="325">
        <v>88</v>
      </c>
      <c r="F143" s="326">
        <v>44000</v>
      </c>
    </row>
    <row r="144" spans="5:6" ht="11.25">
      <c r="E144" s="325">
        <v>89</v>
      </c>
      <c r="F144" s="326">
        <v>44500</v>
      </c>
    </row>
    <row r="145" spans="5:6" ht="11.25">
      <c r="E145" s="325">
        <v>90</v>
      </c>
      <c r="F145" s="326">
        <v>45000</v>
      </c>
    </row>
    <row r="146" spans="5:6" ht="11.25">
      <c r="E146" s="325">
        <v>91</v>
      </c>
      <c r="F146" s="326">
        <v>45500</v>
      </c>
    </row>
    <row r="147" spans="5:6" ht="11.25">
      <c r="E147" s="325">
        <v>92</v>
      </c>
      <c r="F147" s="326">
        <v>46000</v>
      </c>
    </row>
    <row r="148" spans="5:6" ht="11.25">
      <c r="E148" s="325">
        <v>93</v>
      </c>
      <c r="F148" s="326">
        <v>46500</v>
      </c>
    </row>
    <row r="149" spans="5:6" ht="11.25">
      <c r="E149" s="325">
        <v>94</v>
      </c>
      <c r="F149" s="326">
        <v>47000</v>
      </c>
    </row>
    <row r="150" spans="5:6" ht="11.25">
      <c r="E150" s="325">
        <v>95</v>
      </c>
      <c r="F150" s="326">
        <v>47500</v>
      </c>
    </row>
    <row r="151" spans="5:6" ht="11.25">
      <c r="E151" s="325">
        <v>96</v>
      </c>
      <c r="F151" s="326">
        <v>48000</v>
      </c>
    </row>
    <row r="152" spans="5:6" ht="11.25">
      <c r="E152" s="325">
        <v>97</v>
      </c>
      <c r="F152" s="326">
        <v>48500</v>
      </c>
    </row>
    <row r="153" spans="5:6" ht="11.25">
      <c r="E153" s="325">
        <v>98</v>
      </c>
      <c r="F153" s="326">
        <v>49000</v>
      </c>
    </row>
    <row r="154" spans="5:6" ht="11.25">
      <c r="E154" s="325">
        <v>99</v>
      </c>
      <c r="F154" s="326">
        <v>49500</v>
      </c>
    </row>
    <row r="155" spans="5:6" ht="11.25">
      <c r="E155" s="325">
        <v>100</v>
      </c>
      <c r="F155" s="326">
        <v>50000</v>
      </c>
    </row>
    <row r="156" spans="5:6" ht="11.25">
      <c r="E156" s="325">
        <v>101</v>
      </c>
      <c r="F156" s="326">
        <v>50500</v>
      </c>
    </row>
    <row r="157" spans="5:6" ht="11.25">
      <c r="E157" s="325">
        <v>102</v>
      </c>
      <c r="F157" s="326">
        <v>51000</v>
      </c>
    </row>
    <row r="158" spans="5:6" ht="11.25">
      <c r="E158" s="325">
        <v>103</v>
      </c>
      <c r="F158" s="326">
        <v>51500</v>
      </c>
    </row>
    <row r="159" spans="5:6" ht="11.25">
      <c r="E159" s="325">
        <v>104</v>
      </c>
      <c r="F159" s="326">
        <v>52000</v>
      </c>
    </row>
    <row r="160" spans="5:6" ht="11.25">
      <c r="E160" s="325">
        <v>105</v>
      </c>
      <c r="F160" s="326">
        <v>52500</v>
      </c>
    </row>
    <row r="161" spans="5:6" ht="11.25">
      <c r="E161" s="325">
        <v>106</v>
      </c>
      <c r="F161" s="326">
        <v>53000</v>
      </c>
    </row>
    <row r="162" spans="5:6" ht="11.25">
      <c r="E162" s="325">
        <v>107</v>
      </c>
      <c r="F162" s="326">
        <v>53500</v>
      </c>
    </row>
    <row r="163" spans="5:6" ht="11.25">
      <c r="E163" s="325">
        <v>108</v>
      </c>
      <c r="F163" s="326">
        <v>54000</v>
      </c>
    </row>
    <row r="164" spans="5:6" ht="11.25">
      <c r="E164" s="325">
        <v>109</v>
      </c>
      <c r="F164" s="326">
        <v>54500</v>
      </c>
    </row>
    <row r="165" spans="5:6" ht="11.25">
      <c r="E165" s="325">
        <v>110</v>
      </c>
      <c r="F165" s="326">
        <v>55000</v>
      </c>
    </row>
    <row r="166" spans="5:6" ht="11.25">
      <c r="E166" s="325">
        <v>111</v>
      </c>
      <c r="F166" s="326">
        <v>55500</v>
      </c>
    </row>
    <row r="167" spans="5:6" ht="11.25">
      <c r="E167" s="325">
        <v>112</v>
      </c>
      <c r="F167" s="326">
        <v>56000</v>
      </c>
    </row>
    <row r="168" spans="5:6" ht="11.25">
      <c r="E168" s="325">
        <v>113</v>
      </c>
      <c r="F168" s="326">
        <v>56500</v>
      </c>
    </row>
    <row r="169" spans="5:6" ht="11.25">
      <c r="E169" s="325">
        <v>114</v>
      </c>
      <c r="F169" s="326">
        <v>57000</v>
      </c>
    </row>
    <row r="170" spans="5:6" ht="11.25">
      <c r="E170" s="325">
        <v>115</v>
      </c>
      <c r="F170" s="326">
        <v>57500</v>
      </c>
    </row>
    <row r="171" spans="5:6" ht="11.25">
      <c r="E171" s="325">
        <v>116</v>
      </c>
      <c r="F171" s="326">
        <v>58000</v>
      </c>
    </row>
    <row r="172" spans="5:6" ht="11.25">
      <c r="E172" s="325">
        <v>117</v>
      </c>
      <c r="F172" s="326">
        <v>58500</v>
      </c>
    </row>
    <row r="173" spans="5:6" ht="11.25">
      <c r="E173" s="325">
        <v>118</v>
      </c>
      <c r="F173" s="326">
        <v>59000</v>
      </c>
    </row>
    <row r="174" spans="5:6" ht="11.25">
      <c r="E174" s="325">
        <v>119</v>
      </c>
      <c r="F174" s="326">
        <v>59500</v>
      </c>
    </row>
    <row r="175" spans="5:6" ht="11.25">
      <c r="E175" s="325">
        <v>120</v>
      </c>
      <c r="F175" s="326">
        <v>60000</v>
      </c>
    </row>
    <row r="176" spans="5:6" ht="11.25">
      <c r="E176" s="325">
        <v>121</v>
      </c>
      <c r="F176" s="326">
        <v>60500</v>
      </c>
    </row>
    <row r="177" spans="5:6" ht="11.25">
      <c r="E177" s="325">
        <v>122</v>
      </c>
      <c r="F177" s="326">
        <v>61000</v>
      </c>
    </row>
    <row r="178" spans="5:6" ht="11.25">
      <c r="E178" s="325">
        <v>123</v>
      </c>
      <c r="F178" s="326">
        <v>61500</v>
      </c>
    </row>
    <row r="179" spans="5:6" ht="11.25">
      <c r="E179" s="325">
        <v>124</v>
      </c>
      <c r="F179" s="326">
        <v>62000</v>
      </c>
    </row>
    <row r="180" spans="5:6" ht="11.25">
      <c r="E180" s="325">
        <v>125</v>
      </c>
      <c r="F180" s="326">
        <v>62500</v>
      </c>
    </row>
    <row r="181" spans="5:6" ht="11.25">
      <c r="E181" s="325">
        <v>126</v>
      </c>
      <c r="F181" s="326">
        <v>63000</v>
      </c>
    </row>
    <row r="182" spans="5:6" ht="11.25">
      <c r="E182" s="325">
        <v>127</v>
      </c>
      <c r="F182" s="326">
        <v>63500</v>
      </c>
    </row>
    <row r="183" spans="5:6" ht="11.25">
      <c r="E183" s="325">
        <v>128</v>
      </c>
      <c r="F183" s="326">
        <v>64000</v>
      </c>
    </row>
    <row r="184" spans="5:6" ht="11.25">
      <c r="E184" s="325">
        <v>129</v>
      </c>
      <c r="F184" s="326">
        <v>64500</v>
      </c>
    </row>
    <row r="185" spans="5:6" ht="11.25">
      <c r="E185" s="325">
        <v>130</v>
      </c>
      <c r="F185" s="326">
        <v>65000</v>
      </c>
    </row>
    <row r="186" spans="5:6" ht="11.25">
      <c r="E186" s="325">
        <v>131</v>
      </c>
      <c r="F186" s="326">
        <v>65500</v>
      </c>
    </row>
    <row r="187" spans="5:6" ht="11.25">
      <c r="E187" s="325">
        <v>132</v>
      </c>
      <c r="F187" s="326">
        <v>66000</v>
      </c>
    </row>
    <row r="188" spans="5:6" ht="11.25">
      <c r="E188" s="325">
        <v>133</v>
      </c>
      <c r="F188" s="326">
        <v>66500</v>
      </c>
    </row>
    <row r="189" spans="5:6" ht="11.25">
      <c r="E189" s="325">
        <v>134</v>
      </c>
      <c r="F189" s="326">
        <v>67000</v>
      </c>
    </row>
    <row r="190" spans="5:6" ht="11.25">
      <c r="E190" s="325">
        <v>135</v>
      </c>
      <c r="F190" s="326">
        <v>67500</v>
      </c>
    </row>
    <row r="191" spans="5:6" ht="11.25">
      <c r="E191" s="325">
        <v>136</v>
      </c>
      <c r="F191" s="326">
        <v>68000</v>
      </c>
    </row>
    <row r="192" spans="5:6" ht="11.25">
      <c r="E192" s="325">
        <v>137</v>
      </c>
      <c r="F192" s="326">
        <v>68500</v>
      </c>
    </row>
    <row r="193" spans="5:6" ht="11.25">
      <c r="E193" s="325">
        <v>138</v>
      </c>
      <c r="F193" s="326">
        <v>69000</v>
      </c>
    </row>
    <row r="194" spans="5:6" ht="11.25">
      <c r="E194" s="325">
        <v>139</v>
      </c>
      <c r="F194" s="326">
        <v>69500</v>
      </c>
    </row>
    <row r="195" spans="5:6" ht="11.25">
      <c r="E195" s="325">
        <v>140</v>
      </c>
      <c r="F195" s="326">
        <v>70000</v>
      </c>
    </row>
    <row r="196" spans="5:6" ht="11.25">
      <c r="E196" s="325">
        <v>141</v>
      </c>
      <c r="F196" s="326">
        <v>70500</v>
      </c>
    </row>
    <row r="197" spans="5:6" ht="11.25">
      <c r="E197" s="325">
        <v>142</v>
      </c>
      <c r="F197" s="326">
        <v>71000</v>
      </c>
    </row>
    <row r="198" spans="5:6" ht="11.25">
      <c r="E198" s="325">
        <v>143</v>
      </c>
      <c r="F198" s="326">
        <v>71500</v>
      </c>
    </row>
    <row r="199" spans="5:6" ht="11.25">
      <c r="E199" s="325">
        <v>144</v>
      </c>
      <c r="F199" s="326">
        <v>72000</v>
      </c>
    </row>
    <row r="200" spans="5:6" ht="11.25">
      <c r="E200" s="325">
        <v>145</v>
      </c>
      <c r="F200" s="326">
        <v>72500</v>
      </c>
    </row>
    <row r="201" spans="5:6" ht="11.25">
      <c r="E201" s="325">
        <v>146</v>
      </c>
      <c r="F201" s="326">
        <v>73000</v>
      </c>
    </row>
    <row r="202" spans="5:6" ht="11.25">
      <c r="E202" s="325">
        <v>147</v>
      </c>
      <c r="F202" s="326">
        <v>73500</v>
      </c>
    </row>
    <row r="203" spans="5:6" ht="11.25">
      <c r="E203" s="325">
        <v>148</v>
      </c>
      <c r="F203" s="326">
        <v>74000</v>
      </c>
    </row>
    <row r="204" spans="5:6" ht="11.25">
      <c r="E204" s="325">
        <v>149</v>
      </c>
      <c r="F204" s="326">
        <v>74500</v>
      </c>
    </row>
    <row r="205" spans="5:6" ht="11.25">
      <c r="E205" s="325">
        <v>150</v>
      </c>
      <c r="F205" s="326">
        <v>75000</v>
      </c>
    </row>
    <row r="206" spans="5:6" ht="11.25">
      <c r="E206" s="325">
        <v>151</v>
      </c>
      <c r="F206" s="326">
        <v>75500</v>
      </c>
    </row>
    <row r="207" spans="5:6" ht="11.25">
      <c r="E207" s="325">
        <v>152</v>
      </c>
      <c r="F207" s="326">
        <v>76000</v>
      </c>
    </row>
    <row r="208" spans="5:6" ht="11.25">
      <c r="E208" s="325">
        <v>153</v>
      </c>
      <c r="F208" s="326">
        <v>76500</v>
      </c>
    </row>
    <row r="209" spans="5:6" ht="11.25">
      <c r="E209" s="325">
        <v>154</v>
      </c>
      <c r="F209" s="326">
        <v>77000</v>
      </c>
    </row>
    <row r="210" spans="5:6" ht="11.25">
      <c r="E210" s="325">
        <v>155</v>
      </c>
      <c r="F210" s="326">
        <v>77500</v>
      </c>
    </row>
    <row r="211" spans="5:6" ht="11.25">
      <c r="E211" s="325">
        <v>156</v>
      </c>
      <c r="F211" s="326">
        <v>78000</v>
      </c>
    </row>
    <row r="212" spans="5:6" ht="11.25">
      <c r="E212" s="325">
        <v>157</v>
      </c>
      <c r="F212" s="326">
        <v>78500</v>
      </c>
    </row>
    <row r="213" spans="5:6" ht="11.25">
      <c r="E213" s="325">
        <v>158</v>
      </c>
      <c r="F213" s="326">
        <v>79000</v>
      </c>
    </row>
    <row r="214" spans="5:6" ht="11.25">
      <c r="E214" s="325">
        <v>159</v>
      </c>
      <c r="F214" s="326">
        <v>79500</v>
      </c>
    </row>
    <row r="215" spans="5:6" ht="11.25">
      <c r="E215" s="325">
        <v>160</v>
      </c>
      <c r="F215" s="326">
        <v>80000</v>
      </c>
    </row>
    <row r="216" spans="5:6" ht="11.25">
      <c r="E216" s="325">
        <v>161</v>
      </c>
      <c r="F216" s="326">
        <v>80500</v>
      </c>
    </row>
    <row r="217" spans="5:6" ht="11.25">
      <c r="E217" s="325">
        <v>162</v>
      </c>
      <c r="F217" s="326">
        <v>81000</v>
      </c>
    </row>
    <row r="218" spans="5:6" ht="11.25">
      <c r="E218" s="325">
        <v>163</v>
      </c>
      <c r="F218" s="326">
        <v>81500</v>
      </c>
    </row>
    <row r="219" spans="5:6" ht="11.25">
      <c r="E219" s="325">
        <v>164</v>
      </c>
      <c r="F219" s="326">
        <v>82000</v>
      </c>
    </row>
    <row r="220" spans="5:6" ht="11.25">
      <c r="E220" s="325">
        <v>165</v>
      </c>
      <c r="F220" s="326">
        <v>82500</v>
      </c>
    </row>
    <row r="221" spans="5:6" ht="11.25">
      <c r="E221" s="325">
        <v>166</v>
      </c>
      <c r="F221" s="326">
        <v>83000</v>
      </c>
    </row>
    <row r="222" spans="5:6" ht="11.25">
      <c r="E222" s="325">
        <v>167</v>
      </c>
      <c r="F222" s="326">
        <v>83500</v>
      </c>
    </row>
    <row r="223" spans="5:6" ht="11.25">
      <c r="E223" s="325">
        <v>168</v>
      </c>
      <c r="F223" s="326">
        <v>84000</v>
      </c>
    </row>
    <row r="224" spans="5:6" ht="11.25">
      <c r="E224" s="325">
        <v>169</v>
      </c>
      <c r="F224" s="326">
        <v>84500</v>
      </c>
    </row>
    <row r="225" spans="5:6" ht="11.25">
      <c r="E225" s="325">
        <v>170</v>
      </c>
      <c r="F225" s="326">
        <v>85000</v>
      </c>
    </row>
    <row r="226" spans="5:6" ht="11.25">
      <c r="E226" s="325">
        <v>171</v>
      </c>
      <c r="F226" s="326">
        <v>85500</v>
      </c>
    </row>
    <row r="227" spans="5:6" ht="11.25">
      <c r="E227" s="325">
        <v>172</v>
      </c>
      <c r="F227" s="326">
        <v>86000</v>
      </c>
    </row>
    <row r="228" spans="5:6" ht="11.25">
      <c r="E228" s="325">
        <v>173</v>
      </c>
      <c r="F228" s="326">
        <v>86500</v>
      </c>
    </row>
    <row r="229" spans="5:6" ht="11.25">
      <c r="E229" s="325">
        <v>174</v>
      </c>
      <c r="F229" s="326">
        <v>87000</v>
      </c>
    </row>
    <row r="230" spans="5:6" ht="11.25">
      <c r="E230" s="325">
        <v>175</v>
      </c>
      <c r="F230" s="326">
        <v>87500</v>
      </c>
    </row>
    <row r="231" spans="5:6" ht="11.25">
      <c r="E231" s="325">
        <v>176</v>
      </c>
      <c r="F231" s="326">
        <v>88000</v>
      </c>
    </row>
    <row r="232" spans="5:6" ht="11.25">
      <c r="E232" s="325">
        <v>177</v>
      </c>
      <c r="F232" s="326">
        <v>88500</v>
      </c>
    </row>
    <row r="233" spans="5:6" ht="11.25">
      <c r="E233" s="325">
        <v>178</v>
      </c>
      <c r="F233" s="326">
        <v>89000</v>
      </c>
    </row>
    <row r="234" spans="5:6" ht="11.25">
      <c r="E234" s="325">
        <v>179</v>
      </c>
      <c r="F234" s="326">
        <v>89500</v>
      </c>
    </row>
    <row r="235" spans="5:6" ht="11.25">
      <c r="E235" s="325">
        <v>180</v>
      </c>
      <c r="F235" s="326">
        <v>90000</v>
      </c>
    </row>
    <row r="236" spans="5:6" ht="11.25">
      <c r="E236" s="325">
        <v>181</v>
      </c>
      <c r="F236" s="326">
        <v>90500</v>
      </c>
    </row>
    <row r="237" spans="5:6" ht="11.25">
      <c r="E237" s="325">
        <v>182</v>
      </c>
      <c r="F237" s="326">
        <v>91000</v>
      </c>
    </row>
    <row r="238" spans="5:6" ht="11.25">
      <c r="E238" s="325">
        <v>183</v>
      </c>
      <c r="F238" s="326">
        <v>91500</v>
      </c>
    </row>
    <row r="239" spans="5:6" ht="11.25">
      <c r="E239" s="325">
        <v>184</v>
      </c>
      <c r="F239" s="326">
        <v>92000</v>
      </c>
    </row>
    <row r="240" spans="5:6" ht="11.25">
      <c r="E240" s="325">
        <v>185</v>
      </c>
      <c r="F240" s="326">
        <v>92500</v>
      </c>
    </row>
    <row r="241" spans="5:6" ht="11.25">
      <c r="E241" s="325">
        <v>186</v>
      </c>
      <c r="F241" s="326">
        <v>93000</v>
      </c>
    </row>
    <row r="242" spans="5:6" ht="11.25">
      <c r="E242" s="325">
        <v>187</v>
      </c>
      <c r="F242" s="326">
        <v>93500</v>
      </c>
    </row>
    <row r="243" spans="5:6" ht="11.25">
      <c r="E243" s="325">
        <v>188</v>
      </c>
      <c r="F243" s="326">
        <v>94000</v>
      </c>
    </row>
    <row r="244" spans="5:6" ht="11.25">
      <c r="E244" s="325">
        <v>189</v>
      </c>
      <c r="F244" s="326">
        <v>94500</v>
      </c>
    </row>
    <row r="245" spans="5:6" ht="11.25">
      <c r="E245" s="325">
        <v>190</v>
      </c>
      <c r="F245" s="326">
        <v>95000</v>
      </c>
    </row>
    <row r="246" spans="5:6" ht="11.25">
      <c r="E246" s="325">
        <v>191</v>
      </c>
      <c r="F246" s="326">
        <v>95500</v>
      </c>
    </row>
    <row r="247" spans="5:6" ht="11.25">
      <c r="E247" s="325">
        <v>192</v>
      </c>
      <c r="F247" s="326">
        <v>96000</v>
      </c>
    </row>
    <row r="248" spans="5:6" ht="11.25">
      <c r="E248" s="325">
        <v>193</v>
      </c>
      <c r="F248" s="326">
        <v>96500</v>
      </c>
    </row>
    <row r="249" spans="5:6" ht="11.25">
      <c r="E249" s="325">
        <v>194</v>
      </c>
      <c r="F249" s="326">
        <v>97000</v>
      </c>
    </row>
    <row r="250" spans="5:6" ht="11.25">
      <c r="E250" s="325">
        <v>195</v>
      </c>
      <c r="F250" s="326">
        <v>97500</v>
      </c>
    </row>
    <row r="251" spans="5:6" ht="11.25">
      <c r="E251" s="325">
        <v>196</v>
      </c>
      <c r="F251" s="326">
        <v>98000</v>
      </c>
    </row>
    <row r="252" spans="5:6" ht="11.25">
      <c r="E252" s="325">
        <v>197</v>
      </c>
      <c r="F252" s="326">
        <v>98500</v>
      </c>
    </row>
    <row r="253" spans="5:6" ht="11.25">
      <c r="E253" s="325">
        <v>198</v>
      </c>
      <c r="F253" s="326">
        <v>99000</v>
      </c>
    </row>
    <row r="254" spans="5:6" ht="11.25">
      <c r="E254" s="325">
        <v>199</v>
      </c>
      <c r="F254" s="326">
        <v>99500</v>
      </c>
    </row>
    <row r="255" spans="5:6" ht="11.25">
      <c r="E255" s="325">
        <v>200</v>
      </c>
      <c r="F255" s="326">
        <v>100000</v>
      </c>
    </row>
  </sheetData>
  <sheetProtection password="EA20" sheet="1" objects="1" scenarios="1" selectLockedCells="1" selectUnlockedCells="1"/>
  <mergeCells count="1">
    <mergeCell ref="D54:E5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K50"/>
  <sheetViews>
    <sheetView zoomScalePageLayoutView="0" workbookViewId="0" topLeftCell="A1">
      <selection activeCell="C44" sqref="C44"/>
    </sheetView>
  </sheetViews>
  <sheetFormatPr defaultColWidth="9.140625" defaultRowHeight="15"/>
  <cols>
    <col min="1" max="1" width="5.00390625" style="286" customWidth="1"/>
    <col min="2" max="2" width="4.00390625" style="284" bestFit="1" customWidth="1"/>
    <col min="3" max="3" width="4.28125" style="285" customWidth="1"/>
    <col min="4" max="4" width="4.00390625" style="284" bestFit="1" customWidth="1"/>
    <col min="5" max="5" width="5.00390625" style="284" customWidth="1"/>
    <col min="6" max="6" width="6.7109375" style="284" customWidth="1"/>
    <col min="7" max="7" width="10.28125" style="286" customWidth="1"/>
    <col min="8" max="8" width="14.28125" style="284" customWidth="1"/>
    <col min="9" max="9" width="4.140625" style="285" customWidth="1"/>
    <col min="10" max="10" width="3.421875" style="284" customWidth="1"/>
    <col min="11" max="11" width="16.28125" style="284" customWidth="1"/>
    <col min="12" max="16384" width="9.140625" style="284" customWidth="1"/>
  </cols>
  <sheetData>
    <row r="1" ht="15.75">
      <c r="A1" s="283" t="s">
        <v>148</v>
      </c>
    </row>
    <row r="2" ht="12.75">
      <c r="A2" s="287" t="s">
        <v>149</v>
      </c>
    </row>
    <row r="4" ht="12.75">
      <c r="A4" s="287" t="s">
        <v>150</v>
      </c>
    </row>
    <row r="5" spans="1:11" ht="12.75">
      <c r="A5" s="285" t="s">
        <v>151</v>
      </c>
      <c r="B5" s="284" t="s">
        <v>152</v>
      </c>
      <c r="G5" s="286">
        <f>CALCOLI!C41</f>
        <v>2</v>
      </c>
      <c r="I5" s="288" t="str">
        <f>"(parametro "&amp;CALCOLI!D41&amp;")"</f>
        <v>(parametro 1,57)</v>
      </c>
      <c r="K5" s="289"/>
    </row>
    <row r="6" spans="1:11" ht="12.75">
      <c r="A6" s="285" t="s">
        <v>153</v>
      </c>
      <c r="B6" s="284" t="s">
        <v>154</v>
      </c>
      <c r="G6" s="286">
        <f>CALCOLI!C42-1</f>
        <v>0</v>
      </c>
      <c r="I6" s="288" t="str">
        <f>"(parametro "&amp;CALCOLI!D42&amp;")"</f>
        <v>(parametro 0)</v>
      </c>
      <c r="K6" s="289"/>
    </row>
    <row r="7" spans="1:11" ht="12.75">
      <c r="A7" s="285" t="s">
        <v>155</v>
      </c>
      <c r="B7" s="284" t="s">
        <v>156</v>
      </c>
      <c r="H7" s="330" t="str">
        <f>IF(CALCOLI!C43,"Sì","No")</f>
        <v>Sì</v>
      </c>
      <c r="I7" s="288" t="str">
        <f>"(parametro "&amp;CALCOLI!D43&amp;")"</f>
        <v>(parametro 0,2)</v>
      </c>
      <c r="K7" s="289"/>
    </row>
    <row r="8" spans="1:11" ht="12.75">
      <c r="A8" s="285" t="s">
        <v>157</v>
      </c>
      <c r="B8" s="284" t="s">
        <v>158</v>
      </c>
      <c r="K8" s="289"/>
    </row>
    <row r="9" spans="1:11" ht="12.75">
      <c r="A9" s="285"/>
      <c r="B9" s="284" t="s">
        <v>159</v>
      </c>
      <c r="H9" s="330" t="str">
        <f>IF(CALCOLI!C44,"Sì","No")</f>
        <v>No</v>
      </c>
      <c r="I9" s="288" t="str">
        <f>"(parametro "&amp;CALCOLI!D44&amp;")"</f>
        <v>(parametro 0)</v>
      </c>
      <c r="K9" s="285"/>
    </row>
    <row r="10" spans="1:8" ht="12.75">
      <c r="A10" s="285" t="s">
        <v>160</v>
      </c>
      <c r="B10" s="284" t="s">
        <v>161</v>
      </c>
      <c r="H10" s="285">
        <f>CALCOLI!D31</f>
        <v>1.77</v>
      </c>
    </row>
    <row r="11" ht="12.75">
      <c r="A11" s="285"/>
    </row>
    <row r="12" spans="1:11" ht="12.75">
      <c r="A12" s="287" t="s">
        <v>162</v>
      </c>
      <c r="K12" s="285"/>
    </row>
    <row r="13" spans="1:11" ht="12.75">
      <c r="A13" s="285" t="s">
        <v>163</v>
      </c>
      <c r="B13" s="284" t="s">
        <v>164</v>
      </c>
      <c r="H13" s="290" t="e">
        <f>CALCOLI!D3</f>
        <v>#REF!</v>
      </c>
      <c r="K13" s="285"/>
    </row>
    <row r="14" spans="1:11" ht="12.75">
      <c r="A14" s="285" t="s">
        <v>165</v>
      </c>
      <c r="B14" s="284" t="s">
        <v>166</v>
      </c>
      <c r="H14" s="290" t="e">
        <f>CALCOLI!D4</f>
        <v>#REF!</v>
      </c>
      <c r="K14" s="285"/>
    </row>
    <row r="15" spans="1:11" ht="12.75">
      <c r="A15" s="285" t="s">
        <v>167</v>
      </c>
      <c r="B15" s="284" t="s">
        <v>168</v>
      </c>
      <c r="H15" s="290">
        <f>CALCOLI!D6</f>
        <v>0</v>
      </c>
      <c r="K15" s="291" t="e">
        <f>SUM(H13:H15)</f>
        <v>#REF!</v>
      </c>
    </row>
    <row r="16" ht="12.75">
      <c r="A16" s="285"/>
    </row>
    <row r="17" ht="12.75">
      <c r="K17" s="285"/>
    </row>
    <row r="18" spans="1:11" ht="12.75">
      <c r="A18" s="287" t="s">
        <v>169</v>
      </c>
      <c r="K18" s="285"/>
    </row>
    <row r="19" spans="1:8" ht="12.75">
      <c r="A19" s="285" t="s">
        <v>170</v>
      </c>
      <c r="B19" s="284" t="s">
        <v>171</v>
      </c>
      <c r="H19" s="290" t="e">
        <f>CALCOLI!D8</f>
        <v>#REF!</v>
      </c>
    </row>
    <row r="20" spans="1:8" ht="12.75">
      <c r="A20" s="285" t="s">
        <v>172</v>
      </c>
      <c r="B20" s="284" t="s">
        <v>173</v>
      </c>
      <c r="H20" s="290" t="e">
        <f>CALCOLI!D9</f>
        <v>#REF!</v>
      </c>
    </row>
    <row r="21" spans="1:11" ht="12.75">
      <c r="A21" s="285" t="s">
        <v>174</v>
      </c>
      <c r="B21" s="284" t="s">
        <v>175</v>
      </c>
      <c r="H21" s="290" t="e">
        <f>CALCOLI!D10</f>
        <v>#REF!</v>
      </c>
      <c r="K21" s="292"/>
    </row>
    <row r="22" spans="1:11" ht="15">
      <c r="A22" s="285" t="s">
        <v>176</v>
      </c>
      <c r="B22" s="284" t="s">
        <v>177</v>
      </c>
      <c r="H22" s="290" t="e">
        <f>CALCOLI!D11</f>
        <v>#REF!</v>
      </c>
      <c r="K22" s="293"/>
    </row>
    <row r="23" spans="1:8" ht="12.75">
      <c r="A23" s="285" t="s">
        <v>178</v>
      </c>
      <c r="B23" s="284" t="s">
        <v>179</v>
      </c>
      <c r="H23" s="290" t="e">
        <f>CALCOLI!D12</f>
        <v>#REF!</v>
      </c>
    </row>
    <row r="24" spans="1:11" ht="15">
      <c r="A24" s="285" t="s">
        <v>180</v>
      </c>
      <c r="B24" s="284" t="s">
        <v>181</v>
      </c>
      <c r="H24" s="290" t="e">
        <f>CALCOLI!D25</f>
        <v>#REF!</v>
      </c>
      <c r="K24" s="293"/>
    </row>
    <row r="25" spans="1:11" ht="12.75">
      <c r="A25" s="285" t="s">
        <v>182</v>
      </c>
      <c r="B25" s="284" t="s">
        <v>183</v>
      </c>
      <c r="H25" s="290" t="e">
        <f>CALCOLI!D26</f>
        <v>#REF!</v>
      </c>
      <c r="K25" s="291" t="e">
        <f>H23+H24-H25</f>
        <v>#REF!</v>
      </c>
    </row>
    <row r="26" spans="1:11" ht="15">
      <c r="A26" s="285"/>
      <c r="H26" s="289"/>
      <c r="K26" s="293"/>
    </row>
    <row r="27" spans="1:11" ht="12.75">
      <c r="A27" s="285"/>
      <c r="K27" s="292"/>
    </row>
    <row r="28" spans="1:11" ht="12.75">
      <c r="A28" s="287" t="s">
        <v>184</v>
      </c>
      <c r="B28" s="294"/>
      <c r="I28" s="295"/>
      <c r="J28" s="294"/>
      <c r="K28" s="294"/>
    </row>
    <row r="29" spans="1:8" ht="12.75">
      <c r="A29" s="285" t="s">
        <v>185</v>
      </c>
      <c r="B29" s="296" t="s">
        <v>186</v>
      </c>
      <c r="H29" s="290">
        <f>CALCOLI!D5</f>
        <v>0</v>
      </c>
    </row>
    <row r="30" spans="1:8" ht="12.75">
      <c r="A30" s="285" t="s">
        <v>187</v>
      </c>
      <c r="B30" s="296" t="s">
        <v>188</v>
      </c>
      <c r="H30" s="290">
        <f>CALCOLI!D27</f>
        <v>0</v>
      </c>
    </row>
    <row r="31" spans="1:11" ht="12.75">
      <c r="A31" s="285" t="s">
        <v>189</v>
      </c>
      <c r="B31" s="296" t="s">
        <v>190</v>
      </c>
      <c r="H31" s="290">
        <f>CALCOLI!D6</f>
        <v>0</v>
      </c>
      <c r="K31" s="291">
        <f>H30</f>
        <v>0</v>
      </c>
    </row>
    <row r="33" ht="12.75">
      <c r="A33" s="287" t="s">
        <v>191</v>
      </c>
    </row>
    <row r="34" spans="1:8" ht="12.75">
      <c r="A34" s="285" t="s">
        <v>192</v>
      </c>
      <c r="B34" s="284" t="s">
        <v>193</v>
      </c>
      <c r="H34" s="290" t="e">
        <f>CALCOLI!D4</f>
        <v>#REF!</v>
      </c>
    </row>
    <row r="35" spans="1:8" ht="12.75">
      <c r="A35" s="285"/>
      <c r="H35" s="290"/>
    </row>
    <row r="36" spans="1:8" ht="12.75">
      <c r="A36" s="285"/>
      <c r="H36" s="290"/>
    </row>
    <row r="38" spans="1:11" ht="12.75">
      <c r="A38" s="287" t="s">
        <v>194</v>
      </c>
      <c r="K38" s="289"/>
    </row>
    <row r="39" spans="1:8" ht="12.75">
      <c r="A39" s="287"/>
      <c r="B39" s="284" t="s">
        <v>195</v>
      </c>
      <c r="H39" s="290" t="e">
        <f>K15</f>
        <v>#REF!</v>
      </c>
    </row>
    <row r="40" spans="1:11" ht="12.75">
      <c r="A40" s="287"/>
      <c r="B40" s="284" t="s">
        <v>196</v>
      </c>
      <c r="H40" s="290" t="e">
        <f>K25</f>
        <v>#REF!</v>
      </c>
      <c r="K40" s="289"/>
    </row>
    <row r="41" spans="1:11" ht="12.75">
      <c r="A41" s="287"/>
      <c r="B41" s="284" t="s">
        <v>186</v>
      </c>
      <c r="H41" s="290">
        <f>K31</f>
        <v>0</v>
      </c>
      <c r="K41" s="289"/>
    </row>
    <row r="42" spans="1:11" ht="12.75">
      <c r="A42" s="287"/>
      <c r="B42" s="284" t="s">
        <v>197</v>
      </c>
      <c r="H42" s="290" t="e">
        <f>SUM(H40:H41)</f>
        <v>#REF!</v>
      </c>
      <c r="K42" s="289"/>
    </row>
    <row r="43" spans="1:8" ht="12.75">
      <c r="A43" s="287"/>
      <c r="B43" s="284" t="s">
        <v>198</v>
      </c>
      <c r="H43" s="290" t="e">
        <f>H42*0.2</f>
        <v>#REF!</v>
      </c>
    </row>
    <row r="44" spans="1:11" ht="12.75">
      <c r="A44" s="287"/>
      <c r="B44" s="284" t="s">
        <v>199</v>
      </c>
      <c r="K44" s="291" t="e">
        <f>H39+H43</f>
        <v>#REF!</v>
      </c>
    </row>
    <row r="45" spans="1:11" ht="12.75">
      <c r="A45" s="287"/>
      <c r="K45" s="289"/>
    </row>
    <row r="46" spans="1:11" ht="12.75">
      <c r="A46" s="287" t="s">
        <v>200</v>
      </c>
      <c r="K46" s="284">
        <f>H10</f>
        <v>1.77</v>
      </c>
    </row>
    <row r="47" spans="1:11" ht="15.75" thickBot="1">
      <c r="A47" s="287" t="s">
        <v>201</v>
      </c>
      <c r="K47" s="297" t="e">
        <f>CALCOLI!D32</f>
        <v>#REF!</v>
      </c>
    </row>
    <row r="48" ht="13.5" thickTop="1"/>
    <row r="50" ht="12.75">
      <c r="A50" s="288" t="str">
        <f ca="1">"Data: "&amp;TEXT(TODAY(),"gg mmmm aaaa")</f>
        <v>Data: 27 maggio 2011</v>
      </c>
    </row>
  </sheetData>
  <sheetProtection password="EA20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  <headerFooter alignWithMargins="0">
    <oddHeader>&amp;L&amp;"Arial,Grassetto"&amp;8CGIL - TEST DI CALCOLO ISEE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"/>
  <dimension ref="A1:A1"/>
  <sheetViews>
    <sheetView zoomScalePageLayoutView="0" workbookViewId="0" topLeftCell="A1">
      <selection activeCell="C44" sqref="C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Piergio</dc:creator>
  <cp:keywords/>
  <dc:description/>
  <cp:lastModifiedBy>Lino Paoli</cp:lastModifiedBy>
  <cp:lastPrinted>2011-05-26T10:56:36Z</cp:lastPrinted>
  <dcterms:created xsi:type="dcterms:W3CDTF">2010-04-09T21:14:12Z</dcterms:created>
  <dcterms:modified xsi:type="dcterms:W3CDTF">2011-05-27T08:03:28Z</dcterms:modified>
  <cp:category/>
  <cp:version/>
  <cp:contentType/>
  <cp:contentStatus/>
</cp:coreProperties>
</file>